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集計" sheetId="1" r:id="rId3"/>
    <sheet state="visible" name="OD 1800" sheetId="2" r:id="rId4"/>
    <sheet state="visible" name="OD 0825" sheetId="3" r:id="rId5"/>
    <sheet state="visible" name="OD 1125" sheetId="4" r:id="rId6"/>
    <sheet state="visible" name="OD 1200" sheetId="5" r:id="rId7"/>
    <sheet state="visible" name="OD 1500" sheetId="6" r:id="rId8"/>
    <sheet state="visible" name="分析" sheetId="7" r:id="rId9"/>
  </sheets>
  <definedNames/>
  <calcPr/>
</workbook>
</file>

<file path=xl/sharedStrings.xml><?xml version="1.0" encoding="utf-8"?>
<sst xmlns="http://schemas.openxmlformats.org/spreadsheetml/2006/main" count="471" uniqueCount="75">
  <si>
    <t>5/9(木)月曜時限</t>
  </si>
  <si>
    <t>着</t>
  </si>
  <si>
    <t>5/8(水)</t>
  </si>
  <si>
    <t>最大</t>
  </si>
  <si>
    <t>最小</t>
  </si>
  <si>
    <t>平均</t>
  </si>
  <si>
    <t>標準偏差</t>
  </si>
  <si>
    <t>1学方面 &gt; 2学方面</t>
  </si>
  <si>
    <t>2学方面 &gt; 1学方面</t>
  </si>
  <si>
    <t>3学方面 &gt; 1学方面</t>
  </si>
  <si>
    <t>1学方面 &gt; 3学方面</t>
  </si>
  <si>
    <t>2学方面 &gt; 3学方面</t>
  </si>
  <si>
    <t>3学方面 &gt; 2学方面</t>
  </si>
  <si>
    <t>2学入</t>
  </si>
  <si>
    <t>発着</t>
  </si>
  <si>
    <t>図書館</t>
  </si>
  <si>
    <t>会館</t>
  </si>
  <si>
    <t>2外</t>
  </si>
  <si>
    <t>3外</t>
  </si>
  <si>
    <t>一の矢</t>
  </si>
  <si>
    <t>計</t>
  </si>
  <si>
    <t>発</t>
  </si>
  <si>
    <t>ア</t>
  </si>
  <si>
    <t>2学出</t>
  </si>
  <si>
    <t>イ</t>
  </si>
  <si>
    <t>3学入</t>
  </si>
  <si>
    <t>3学出</t>
  </si>
  <si>
    <t>会館 &gt; 1学 &gt;図書館(通過)</t>
  </si>
  <si>
    <t>会館 &gt; 1学駐輪(分岐)</t>
  </si>
  <si>
    <t>1学 &gt; 図書館</t>
  </si>
  <si>
    <t>図書館 &gt; 1学</t>
  </si>
  <si>
    <t>1学駐輪in</t>
  </si>
  <si>
    <t>1学 &gt; 会館</t>
  </si>
  <si>
    <t>一の矢入</t>
  </si>
  <si>
    <t>一の矢出</t>
  </si>
  <si>
    <t>横</t>
  </si>
  <si>
    <t>2学駐輪in</t>
  </si>
  <si>
    <t>2学駐輪out</t>
  </si>
  <si>
    <t>縦</t>
  </si>
  <si>
    <t>総トリップ縦</t>
  </si>
  <si>
    <t>内々トリップ率</t>
  </si>
  <si>
    <t>通過交通率</t>
  </si>
  <si>
    <t>1学通過比率</t>
  </si>
  <si>
    <t>(内々+通過)率</t>
  </si>
  <si>
    <t>2学通過比率</t>
  </si>
  <si>
    <t>アクセス率</t>
  </si>
  <si>
    <t>3学通過比率</t>
  </si>
  <si>
    <t>イグレス率</t>
  </si>
  <si>
    <t>図書館通過比率</t>
  </si>
  <si>
    <t>(アクセス+イグレス)率</t>
  </si>
  <si>
    <t>エリア内自転車増加量</t>
  </si>
  <si>
    <t>3学駐輪in</t>
  </si>
  <si>
    <t>外</t>
  </si>
  <si>
    <t>断面総数 1-2</t>
  </si>
  <si>
    <t>断面総数 1-3</t>
  </si>
  <si>
    <t>断面総数 2-3</t>
  </si>
  <si>
    <t>断面総数 2外出入</t>
  </si>
  <si>
    <t>断面総数 3外出入</t>
  </si>
  <si>
    <t>総トリップ数</t>
  </si>
  <si>
    <t>断面総数 一の矢</t>
  </si>
  <si>
    <t>修正あり</t>
  </si>
  <si>
    <t>断面総数 1-図書館</t>
  </si>
  <si>
    <t>断面総数 1-会館</t>
  </si>
  <si>
    <t>断面総数 2学出入</t>
  </si>
  <si>
    <t>1＞会館</t>
  </si>
  <si>
    <t>割合</t>
  </si>
  <si>
    <t>会館＞1</t>
  </si>
  <si>
    <t>昼3時間帯</t>
  </si>
  <si>
    <t>朝</t>
  </si>
  <si>
    <t>夕方</t>
  </si>
  <si>
    <t>max</t>
  </si>
  <si>
    <t>min</t>
  </si>
  <si>
    <t>Ave</t>
  </si>
  <si>
    <t>(通過+ｱｸｾｽ+ｲｸﾞﾚｽ)率</t>
  </si>
  <si>
    <t>(通過+ｱｸｾｽ+ｲｸﾞﾚｽ)数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</si>
</sst>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0.0%"/>
    <numFmt numFmtId="166" formatCode="#,##0.000"/>
  </numFmts>
  <fonts count="20">
    <font>
      <sz val="12.0"/>
      <color rgb="FF000000"/>
      <name val="游ゴシック"/>
    </font>
    <font>
      <b/>
      <sz val="12.0"/>
      <color rgb="FF000000"/>
      <name val="游ゴシック"/>
    </font>
    <font>
      <sz val="12.0"/>
      <color rgb="FFFF0000"/>
      <name val="游ゴシック"/>
    </font>
    <font>
      <sz val="12.0"/>
      <color rgb="FFFFC000"/>
      <name val="游ゴシック"/>
    </font>
    <font>
      <sz val="12.0"/>
      <color rgb="FF00B050"/>
      <name val="游ゴシック"/>
    </font>
    <font>
      <sz val="12.0"/>
      <color rgb="FF0070C0"/>
      <name val="游ゴシック"/>
    </font>
    <font>
      <sz val="12.0"/>
      <color rgb="FF7030A0"/>
      <name val="游ゴシック"/>
    </font>
    <font>
      <sz val="12.0"/>
      <color rgb="FFFF0000"/>
      <name val="Arial"/>
    </font>
    <font>
      <sz val="12.0"/>
      <color rgb="FFFFC000"/>
      <name val="Arial"/>
    </font>
    <font/>
    <font>
      <sz val="12.0"/>
      <color rgb="FF00B050"/>
      <name val="Arial"/>
    </font>
    <font>
      <sz val="12.0"/>
      <color rgb="FF0070C0"/>
      <name val="Arial"/>
    </font>
    <font>
      <sz val="12.0"/>
      <color rgb="FF7030A0"/>
      <name val="Arial"/>
    </font>
    <font>
      <sz val="12.0"/>
      <color rgb="FFB7B7B7"/>
      <name val="游ゴシック"/>
    </font>
    <font>
      <sz val="12.0"/>
      <color rgb="FFCCCCCC"/>
      <name val="游ゴシック"/>
    </font>
    <font>
      <sz val="11.0"/>
      <color rgb="FF000000"/>
      <name val="Inconsolata"/>
    </font>
    <font>
      <color rgb="FF000000"/>
    </font>
    <font>
      <b/>
      <color rgb="FF000000"/>
    </font>
    <font>
      <b/>
    </font>
    <font>
      <b/>
      <color rgb="FFFF0000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CCCCCC"/>
        <bgColor rgb="FFCCCCCC"/>
      </patternFill>
    </fill>
  </fills>
  <borders count="4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left/>
      <right/>
      <top/>
      <bottom/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/>
      <top/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top/>
      <bottom/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31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readingOrder="0" vertical="center"/>
    </xf>
    <xf borderId="2" fillId="2" fontId="2" numFmtId="0" xfId="0" applyAlignment="1" applyBorder="1" applyFill="1" applyFont="1">
      <alignment horizontal="center" vertical="center"/>
    </xf>
    <xf borderId="2" fillId="2" fontId="3" numFmtId="0" xfId="0" applyAlignment="1" applyBorder="1" applyFont="1">
      <alignment horizontal="center" vertical="center"/>
    </xf>
    <xf borderId="2" fillId="2" fontId="4" numFmtId="0" xfId="0" applyAlignment="1" applyBorder="1" applyFont="1">
      <alignment horizontal="center" vertical="center"/>
    </xf>
    <xf borderId="2" fillId="2" fontId="5" numFmtId="0" xfId="0" applyAlignment="1" applyBorder="1" applyFont="1">
      <alignment horizontal="center" vertical="center"/>
    </xf>
    <xf borderId="3" fillId="2" fontId="6" numFmtId="0" xfId="0" applyAlignment="1" applyBorder="1" applyFont="1">
      <alignment horizontal="center" vertical="center"/>
    </xf>
    <xf borderId="4" fillId="3" fontId="0" numFmtId="0" xfId="0" applyAlignment="1" applyBorder="1" applyFill="1" applyFont="1">
      <alignment vertical="center"/>
    </xf>
    <xf borderId="5" fillId="0" fontId="0" numFmtId="0" xfId="0" applyAlignment="1" applyBorder="1" applyFont="1">
      <alignment horizontal="center" vertical="center"/>
    </xf>
    <xf borderId="6" fillId="0" fontId="0" numFmtId="0" xfId="0" applyAlignment="1" applyBorder="1" applyFont="1">
      <alignment horizontal="center" vertical="center"/>
    </xf>
    <xf borderId="7" fillId="0" fontId="0" numFmtId="0" xfId="0" applyAlignment="1" applyBorder="1" applyFont="1">
      <alignment vertical="center"/>
    </xf>
    <xf borderId="8" fillId="2" fontId="2" numFmtId="0" xfId="0" applyAlignment="1" applyBorder="1" applyFont="1">
      <alignment horizontal="center" vertical="center"/>
    </xf>
    <xf borderId="8" fillId="2" fontId="3" numFmtId="0" xfId="0" applyAlignment="1" applyBorder="1" applyFont="1">
      <alignment horizontal="center" vertical="center"/>
    </xf>
    <xf borderId="8" fillId="2" fontId="4" numFmtId="0" xfId="0" applyAlignment="1" applyBorder="1" applyFont="1">
      <alignment horizontal="center" vertical="center"/>
    </xf>
    <xf borderId="8" fillId="2" fontId="5" numFmtId="0" xfId="0" applyAlignment="1" applyBorder="1" applyFont="1">
      <alignment horizontal="center" vertical="center"/>
    </xf>
    <xf borderId="9" fillId="2" fontId="6" numFmtId="0" xfId="0" applyAlignment="1" applyBorder="1" applyFont="1">
      <alignment horizontal="center" vertical="center"/>
    </xf>
    <xf borderId="10" fillId="3" fontId="0" numFmtId="0" xfId="0" applyAlignment="1" applyBorder="1" applyFont="1">
      <alignment horizontal="center" vertical="center"/>
    </xf>
    <xf borderId="8" fillId="0" fontId="5" numFmtId="0" xfId="0" applyAlignment="1" applyBorder="1" applyFont="1">
      <alignment horizontal="center" vertical="center"/>
    </xf>
    <xf borderId="3" fillId="0" fontId="6" numFmtId="0" xfId="0" applyAlignment="1" applyBorder="1" applyFont="1">
      <alignment horizontal="center" vertical="center"/>
    </xf>
    <xf borderId="3" fillId="0" fontId="0" numFmtId="164" xfId="0" applyAlignment="1" applyBorder="1" applyFont="1" applyNumberFormat="1">
      <alignment horizontal="center" vertical="center"/>
    </xf>
    <xf borderId="8" fillId="2" fontId="6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vertical="center"/>
    </xf>
    <xf borderId="8" fillId="0" fontId="3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center" vertical="center"/>
    </xf>
    <xf borderId="11" fillId="0" fontId="0" numFmtId="0" xfId="0" applyAlignment="1" applyBorder="1" applyFont="1">
      <alignment vertical="center"/>
    </xf>
    <xf borderId="8" fillId="2" fontId="7" numFmtId="0" xfId="0" applyAlignment="1" applyBorder="1" applyFont="1">
      <alignment horizontal="center" vertical="bottom"/>
    </xf>
    <xf borderId="8" fillId="2" fontId="8" numFmtId="0" xfId="0" applyAlignment="1" applyBorder="1" applyFont="1">
      <alignment horizontal="center" vertical="bottom"/>
    </xf>
    <xf borderId="1" fillId="0" fontId="1" numFmtId="0" xfId="0" applyAlignment="1" applyBorder="1" applyFont="1">
      <alignment vertical="center"/>
    </xf>
    <xf borderId="1" fillId="0" fontId="1" numFmtId="0" xfId="0" applyAlignment="1" applyBorder="1" applyFont="1">
      <alignment horizontal="center" readingOrder="0" vertical="center"/>
    </xf>
    <xf borderId="9" fillId="0" fontId="0" numFmtId="0" xfId="0" applyAlignment="1" applyBorder="1" applyFont="1">
      <alignment horizontal="center" vertical="center"/>
    </xf>
    <xf borderId="1" fillId="0" fontId="0" numFmtId="0" xfId="0" applyAlignment="1" applyBorder="1" applyFont="1">
      <alignment horizontal="center" vertical="center"/>
    </xf>
    <xf borderId="12" fillId="0" fontId="0" numFmtId="0" xfId="0" applyAlignment="1" applyBorder="1" applyFont="1">
      <alignment horizontal="center" vertical="center"/>
    </xf>
    <xf borderId="13" fillId="4" fontId="0" numFmtId="0" xfId="0" applyAlignment="1" applyBorder="1" applyFill="1" applyFont="1">
      <alignment horizontal="center" vertical="center"/>
    </xf>
    <xf borderId="14" fillId="5" fontId="0" numFmtId="0" xfId="0" applyAlignment="1" applyBorder="1" applyFill="1" applyFont="1">
      <alignment horizontal="center" vertical="center"/>
    </xf>
    <xf borderId="15" fillId="0" fontId="9" numFmtId="0" xfId="0" applyAlignment="1" applyBorder="1" applyFont="1">
      <alignment vertical="center"/>
    </xf>
    <xf borderId="8" fillId="2" fontId="10" numFmtId="0" xfId="0" applyAlignment="1" applyBorder="1" applyFont="1">
      <alignment horizontal="center" vertical="bottom"/>
    </xf>
    <xf borderId="16" fillId="0" fontId="9" numFmtId="0" xfId="0" applyAlignment="1" applyBorder="1" applyFont="1">
      <alignment vertical="center"/>
    </xf>
    <xf borderId="8" fillId="2" fontId="11" numFmtId="0" xfId="0" applyAlignment="1" applyBorder="1" applyFont="1">
      <alignment horizontal="center" vertical="bottom"/>
    </xf>
    <xf borderId="17" fillId="0" fontId="1" numFmtId="0" xfId="0" applyAlignment="1" applyBorder="1" applyFont="1">
      <alignment horizontal="center" readingOrder="0" vertical="center"/>
    </xf>
    <xf borderId="14" fillId="5" fontId="0" numFmtId="164" xfId="0" applyAlignment="1" applyBorder="1" applyFont="1" applyNumberFormat="1">
      <alignment horizontal="center" vertical="center"/>
    </xf>
    <xf borderId="17" fillId="6" fontId="0" numFmtId="164" xfId="0" applyAlignment="1" applyBorder="1" applyFill="1" applyFont="1" applyNumberFormat="1">
      <alignment horizontal="center" readingOrder="0" vertical="center"/>
    </xf>
    <xf borderId="8" fillId="2" fontId="12" numFmtId="0" xfId="0" applyAlignment="1" applyBorder="1" applyFont="1">
      <alignment horizontal="center" vertical="bottom"/>
    </xf>
    <xf borderId="18" fillId="6" fontId="0" numFmtId="164" xfId="0" applyAlignment="1" applyBorder="1" applyFont="1" applyNumberFormat="1">
      <alignment horizontal="center" readingOrder="0" vertical="center"/>
    </xf>
    <xf borderId="19" fillId="0" fontId="1" numFmtId="0" xfId="0" applyAlignment="1" applyBorder="1" applyFont="1">
      <alignment horizontal="center" readingOrder="0" vertical="center"/>
    </xf>
    <xf borderId="3" fillId="0" fontId="5" numFmtId="0" xfId="0" applyAlignment="1" applyBorder="1" applyFont="1">
      <alignment horizontal="center" vertical="center"/>
    </xf>
    <xf borderId="8" fillId="2" fontId="11" numFmtId="0" xfId="0" applyAlignment="1" applyBorder="1" applyFont="1">
      <alignment horizontal="center" vertical="bottom"/>
    </xf>
    <xf borderId="20" fillId="5" fontId="1" numFmtId="164" xfId="0" applyAlignment="1" applyBorder="1" applyFont="1" applyNumberFormat="1">
      <alignment horizontal="center" vertical="center"/>
    </xf>
    <xf borderId="1" fillId="4" fontId="0" numFmtId="0" xfId="0" applyAlignment="1" applyBorder="1" applyFont="1">
      <alignment horizontal="center" vertical="center"/>
    </xf>
    <xf borderId="1" fillId="7" fontId="0" numFmtId="0" xfId="0" applyAlignment="1" applyBorder="1" applyFill="1" applyFont="1">
      <alignment horizontal="center" vertical="center"/>
    </xf>
    <xf borderId="1" fillId="7" fontId="1" numFmtId="0" xfId="0" applyAlignment="1" applyBorder="1" applyFont="1">
      <alignment horizontal="center" readingOrder="0" vertical="center"/>
    </xf>
    <xf borderId="3" fillId="0" fontId="4" numFmtId="0" xfId="0" applyAlignment="1" applyBorder="1" applyFont="1">
      <alignment horizontal="center" vertical="center"/>
    </xf>
    <xf borderId="9" fillId="5" fontId="0" numFmtId="164" xfId="0" applyAlignment="1" applyBorder="1" applyFont="1" applyNumberFormat="1">
      <alignment horizontal="center" vertical="center"/>
    </xf>
    <xf borderId="1" fillId="6" fontId="0" numFmtId="164" xfId="0" applyAlignment="1" applyBorder="1" applyFont="1" applyNumberFormat="1">
      <alignment horizontal="center" readingOrder="0" vertical="center"/>
    </xf>
    <xf borderId="8" fillId="2" fontId="2" numFmtId="0" xfId="0" applyAlignment="1" applyBorder="1" applyFont="1">
      <alignment horizontal="center" vertical="center"/>
    </xf>
    <xf borderId="21" fillId="6" fontId="0" numFmtId="164" xfId="0" applyAlignment="1" applyBorder="1" applyFont="1" applyNumberFormat="1">
      <alignment horizontal="center" readingOrder="0" vertical="center"/>
    </xf>
    <xf borderId="22" fillId="2" fontId="0" numFmtId="164" xfId="0" applyAlignment="1" applyBorder="1" applyFont="1" applyNumberFormat="1">
      <alignment horizontal="center" vertical="center"/>
    </xf>
    <xf borderId="23" fillId="0" fontId="9" numFmtId="0" xfId="0" applyAlignment="1" applyBorder="1" applyFont="1">
      <alignment vertical="center"/>
    </xf>
    <xf borderId="3" fillId="0" fontId="3" numFmtId="0" xfId="0" applyAlignment="1" applyBorder="1" applyFont="1">
      <alignment horizontal="center" vertical="center"/>
    </xf>
    <xf borderId="1" fillId="7" fontId="0" numFmtId="0" xfId="0" applyAlignment="1" applyBorder="1" applyFont="1">
      <alignment horizontal="center" readingOrder="0" vertical="center"/>
    </xf>
    <xf borderId="8" fillId="0" fontId="9" numFmtId="0" xfId="0" applyAlignment="1" applyBorder="1" applyFont="1">
      <alignment vertical="center"/>
    </xf>
    <xf borderId="3" fillId="0" fontId="9" numFmtId="0" xfId="0" applyAlignment="1" applyBorder="1" applyFont="1">
      <alignment vertical="center"/>
    </xf>
    <xf borderId="24" fillId="0" fontId="9" numFmtId="0" xfId="0" applyAlignment="1" applyBorder="1" applyFont="1">
      <alignment vertical="center"/>
    </xf>
    <xf borderId="6" fillId="0" fontId="9" numFmtId="0" xfId="0" applyAlignment="1" applyBorder="1" applyFont="1">
      <alignment vertical="center"/>
    </xf>
    <xf borderId="25" fillId="0" fontId="9" numFmtId="0" xfId="0" applyAlignment="1" applyBorder="1" applyFont="1">
      <alignment vertical="center"/>
    </xf>
    <xf borderId="26" fillId="0" fontId="0" numFmtId="0" xfId="0" applyAlignment="1" applyBorder="1" applyFont="1">
      <alignment horizontal="center" vertical="center"/>
    </xf>
    <xf borderId="12" fillId="5" fontId="0" numFmtId="164" xfId="0" applyAlignment="1" applyBorder="1" applyFont="1" applyNumberFormat="1">
      <alignment horizontal="center" vertical="center"/>
    </xf>
    <xf borderId="27" fillId="0" fontId="9" numFmtId="0" xfId="0" applyAlignment="1" applyBorder="1" applyFont="1">
      <alignment vertical="center"/>
    </xf>
    <xf borderId="19" fillId="0" fontId="9" numFmtId="0" xfId="0" applyAlignment="1" applyBorder="1" applyFont="1">
      <alignment vertical="center"/>
    </xf>
    <xf borderId="19" fillId="0" fontId="0" numFmtId="0" xfId="0" applyAlignment="1" applyBorder="1" applyFont="1">
      <alignment horizontal="center" vertical="center"/>
    </xf>
    <xf borderId="26" fillId="6" fontId="0" numFmtId="164" xfId="0" applyAlignment="1" applyBorder="1" applyFont="1" applyNumberFormat="1">
      <alignment horizontal="center" readingOrder="0" vertical="center"/>
    </xf>
    <xf borderId="19" fillId="2" fontId="0" numFmtId="0" xfId="0" applyAlignment="1" applyBorder="1" applyFont="1">
      <alignment horizontal="center" vertical="center"/>
    </xf>
    <xf borderId="7" fillId="0" fontId="13" numFmtId="0" xfId="0" applyAlignment="1" applyBorder="1" applyFont="1">
      <alignment vertical="center"/>
    </xf>
    <xf borderId="1" fillId="4" fontId="0" numFmtId="164" xfId="0" applyAlignment="1" applyBorder="1" applyFont="1" applyNumberFormat="1">
      <alignment horizontal="center" vertical="center"/>
    </xf>
    <xf borderId="28" fillId="6" fontId="0" numFmtId="164" xfId="0" applyAlignment="1" applyBorder="1" applyFont="1" applyNumberFormat="1">
      <alignment horizontal="center" readingOrder="0" vertical="center"/>
    </xf>
    <xf borderId="2" fillId="6" fontId="0" numFmtId="164" xfId="0" applyAlignment="1" applyBorder="1" applyFont="1" applyNumberFormat="1">
      <alignment horizontal="center" readingOrder="0" vertical="center"/>
    </xf>
    <xf borderId="29" fillId="4" fontId="0" numFmtId="0" xfId="0" applyAlignment="1" applyBorder="1" applyFont="1">
      <alignment horizontal="center" vertical="center"/>
    </xf>
    <xf borderId="5" fillId="2" fontId="0" numFmtId="164" xfId="0" applyAlignment="1" applyBorder="1" applyFont="1" applyNumberFormat="1">
      <alignment horizontal="center" vertical="center"/>
    </xf>
    <xf borderId="30" fillId="0" fontId="9" numFmtId="0" xfId="0" applyAlignment="1" applyBorder="1" applyFont="1">
      <alignment vertical="center"/>
    </xf>
    <xf borderId="6" fillId="2" fontId="0" numFmtId="0" xfId="0" applyAlignment="1" applyBorder="1" applyFont="1">
      <alignment horizontal="center" vertical="center"/>
    </xf>
    <xf borderId="1" fillId="0" fontId="0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readingOrder="0" vertical="center"/>
    </xf>
    <xf borderId="11" fillId="0" fontId="9" numFmtId="0" xfId="0" applyAlignment="1" applyBorder="1" applyFont="1">
      <alignment readingOrder="0" vertical="center"/>
    </xf>
    <xf borderId="31" fillId="0" fontId="9" numFmtId="0" xfId="0" applyAlignment="1" applyBorder="1" applyFont="1">
      <alignment vertical="center"/>
    </xf>
    <xf borderId="9" fillId="0" fontId="9" numFmtId="164" xfId="0" applyAlignment="1" applyBorder="1" applyFont="1" applyNumberFormat="1">
      <alignment horizontal="center" vertical="center"/>
    </xf>
    <xf borderId="9" fillId="0" fontId="9" numFmtId="2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readingOrder="0" vertical="center"/>
    </xf>
    <xf borderId="6" fillId="0" fontId="9" numFmtId="0" xfId="0" applyAlignment="1" applyBorder="1" applyFont="1">
      <alignment horizontal="center" vertical="center"/>
    </xf>
    <xf borderId="8" fillId="0" fontId="9" numFmtId="2" xfId="0" applyAlignment="1" applyBorder="1" applyFont="1" applyNumberFormat="1">
      <alignment horizontal="center" vertical="center"/>
    </xf>
    <xf borderId="8" fillId="0" fontId="2" numFmtId="2" xfId="0" applyAlignment="1" applyBorder="1" applyFont="1" applyNumberFormat="1">
      <alignment horizontal="center" vertical="center"/>
    </xf>
    <xf borderId="32" fillId="2" fontId="0" numFmtId="0" xfId="0" applyAlignment="1" applyBorder="1" applyFont="1">
      <alignment vertical="center"/>
    </xf>
    <xf borderId="12" fillId="0" fontId="0" numFmtId="0" xfId="0" applyAlignment="1" applyBorder="1" applyFont="1">
      <alignment vertical="center"/>
    </xf>
    <xf borderId="1" fillId="0" fontId="9" numFmtId="2" xfId="0" applyAlignment="1" applyBorder="1" applyFont="1" applyNumberFormat="1">
      <alignment horizontal="center" vertical="center"/>
    </xf>
    <xf borderId="5" fillId="0" fontId="0" numFmtId="0" xfId="0" applyAlignment="1" applyBorder="1" applyFont="1">
      <alignment vertical="center"/>
    </xf>
    <xf borderId="6" fillId="0" fontId="2" numFmtId="2" xfId="0" applyAlignment="1" applyBorder="1" applyFont="1" applyNumberFormat="1">
      <alignment horizontal="center" vertical="center"/>
    </xf>
    <xf borderId="7" fillId="0" fontId="14" numFmtId="0" xfId="0" applyAlignment="1" applyBorder="1" applyFont="1">
      <alignment vertical="center"/>
    </xf>
    <xf borderId="30" fillId="0" fontId="2" numFmtId="0" xfId="0" applyAlignment="1" applyBorder="1" applyFont="1">
      <alignment horizontal="center" vertical="center"/>
    </xf>
    <xf borderId="6" fillId="0" fontId="0" numFmtId="0" xfId="0" applyAlignment="1" applyBorder="1" applyFont="1">
      <alignment horizontal="center" readingOrder="0" vertical="center"/>
    </xf>
    <xf borderId="27" fillId="0" fontId="2" numFmtId="0" xfId="0" applyAlignment="1" applyBorder="1" applyFont="1">
      <alignment horizontal="center" vertical="center"/>
    </xf>
    <xf borderId="1" fillId="0" fontId="9" numFmtId="164" xfId="0" applyAlignment="1" applyBorder="1" applyFont="1" applyNumberFormat="1">
      <alignment horizontal="center" vertical="center"/>
    </xf>
    <xf borderId="6" fillId="0" fontId="9" numFmtId="164" xfId="0" applyAlignment="1" applyBorder="1" applyFont="1" applyNumberFormat="1">
      <alignment horizontal="center" vertical="center"/>
    </xf>
    <xf borderId="6" fillId="2" fontId="6" numFmtId="0" xfId="0" applyAlignment="1" applyBorder="1" applyFont="1">
      <alignment horizontal="center" vertical="center"/>
    </xf>
    <xf borderId="0" fillId="0" fontId="0" numFmtId="0" xfId="0" applyAlignment="1" applyFont="1">
      <alignment horizontal="center" vertical="center"/>
    </xf>
    <xf borderId="0" fillId="0" fontId="0" numFmtId="0" xfId="0" applyAlignment="1" applyFont="1">
      <alignment vertical="center"/>
    </xf>
    <xf borderId="33" fillId="0" fontId="6" numFmtId="0" xfId="0" applyAlignment="1" applyBorder="1" applyFont="1">
      <alignment horizontal="center" vertical="center"/>
    </xf>
    <xf borderId="9" fillId="0" fontId="0" numFmtId="0" xfId="0" applyAlignment="1" applyBorder="1" applyFont="1">
      <alignment horizontal="center" readingOrder="0" vertical="center"/>
    </xf>
    <xf borderId="9" fillId="0" fontId="9" numFmtId="0" xfId="0" applyAlignment="1" applyBorder="1" applyFont="1">
      <alignment horizontal="center" readingOrder="0" vertical="center"/>
    </xf>
    <xf borderId="1" fillId="0" fontId="9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center" vertical="center"/>
    </xf>
    <xf borderId="12" fillId="0" fontId="0" numFmtId="0" xfId="0" applyAlignment="1" applyBorder="1" applyFont="1">
      <alignment horizontal="center" readingOrder="0" vertical="center"/>
    </xf>
    <xf borderId="34" fillId="7" fontId="0" numFmtId="0" xfId="0" applyAlignment="1" applyBorder="1" applyFont="1">
      <alignment horizontal="center" readingOrder="0" vertical="center"/>
    </xf>
    <xf borderId="35" fillId="0" fontId="9" numFmtId="0" xfId="0" applyAlignment="1" applyBorder="1" applyFont="1">
      <alignment vertical="center"/>
    </xf>
    <xf borderId="36" fillId="0" fontId="9" numFmtId="0" xfId="0" applyAlignment="1" applyBorder="1" applyFont="1">
      <alignment vertical="center"/>
    </xf>
    <xf borderId="37" fillId="5" fontId="9" numFmtId="164" xfId="0" applyAlignment="1" applyBorder="1" applyFont="1" applyNumberFormat="1">
      <alignment horizontal="center" vertical="center"/>
    </xf>
    <xf borderId="18" fillId="6" fontId="9" numFmtId="164" xfId="0" applyAlignment="1" applyBorder="1" applyFont="1" applyNumberFormat="1">
      <alignment horizontal="center" vertical="center"/>
    </xf>
    <xf borderId="22" fillId="2" fontId="15" numFmtId="164" xfId="0" applyAlignment="1" applyBorder="1" applyFont="1" applyNumberFormat="1">
      <alignment horizontal="center" vertical="center"/>
    </xf>
    <xf borderId="9" fillId="0" fontId="0" numFmtId="0" xfId="0" applyAlignment="1" applyBorder="1" applyFont="1">
      <alignment vertical="center"/>
    </xf>
    <xf borderId="22" fillId="0" fontId="6" numFmtId="0" xfId="0" applyAlignment="1" applyBorder="1" applyFont="1">
      <alignment horizontal="center" vertical="center"/>
    </xf>
    <xf borderId="38" fillId="0" fontId="9" numFmtId="0" xfId="0" applyAlignment="1" applyBorder="1" applyFont="1">
      <alignment vertical="center"/>
    </xf>
    <xf borderId="21" fillId="6" fontId="9" numFmtId="164" xfId="0" applyAlignment="1" applyBorder="1" applyFont="1" applyNumberFormat="1">
      <alignment horizontal="center" vertical="center"/>
    </xf>
    <xf borderId="8" fillId="0" fontId="0" numFmtId="0" xfId="0" applyAlignment="1" applyBorder="1" applyFont="1">
      <alignment vertical="center"/>
    </xf>
    <xf borderId="39" fillId="0" fontId="9" numFmtId="0" xfId="0" applyAlignment="1" applyBorder="1" applyFont="1">
      <alignment vertical="center"/>
    </xf>
    <xf borderId="12" fillId="0" fontId="9" numFmtId="0" xfId="0" applyAlignment="1" applyBorder="1" applyFont="1">
      <alignment horizontal="center" readingOrder="0" vertical="center"/>
    </xf>
    <xf borderId="40" fillId="5" fontId="9" numFmtId="164" xfId="0" applyAlignment="1" applyBorder="1" applyFont="1" applyNumberFormat="1">
      <alignment horizontal="center" vertical="center"/>
    </xf>
    <xf borderId="1" fillId="4" fontId="9" numFmtId="0" xfId="0" applyAlignment="1" applyBorder="1" applyFont="1">
      <alignment horizontal="center" vertical="center"/>
    </xf>
    <xf borderId="1" fillId="0" fontId="9" numFmtId="0" xfId="0" applyAlignment="1" applyBorder="1" applyFont="1">
      <alignment horizontal="center" vertical="center"/>
    </xf>
    <xf borderId="6" fillId="2" fontId="2" numFmtId="0" xfId="0" applyAlignment="1" applyBorder="1" applyFont="1">
      <alignment horizontal="center" vertical="center"/>
    </xf>
    <xf borderId="19" fillId="0" fontId="9" numFmtId="0" xfId="0" applyAlignment="1" applyBorder="1" applyFont="1">
      <alignment horizontal="center" vertical="center"/>
    </xf>
    <xf borderId="6" fillId="2" fontId="3" numFmtId="0" xfId="0" applyAlignment="1" applyBorder="1" applyFont="1">
      <alignment horizontal="center" vertical="center"/>
    </xf>
    <xf borderId="6" fillId="2" fontId="4" numFmtId="0" xfId="0" applyAlignment="1" applyBorder="1" applyFont="1">
      <alignment horizontal="center" vertical="center"/>
    </xf>
    <xf borderId="6" fillId="0" fontId="5" numFmtId="0" xfId="0" applyAlignment="1" applyBorder="1" applyFont="1">
      <alignment horizontal="center" readingOrder="0" vertical="center"/>
    </xf>
    <xf borderId="41" fillId="0" fontId="0" numFmtId="0" xfId="0" applyAlignment="1" applyBorder="1" applyFont="1">
      <alignment vertical="center"/>
    </xf>
    <xf borderId="42" fillId="0" fontId="2" numFmtId="0" xfId="0" applyAlignment="1" applyBorder="1" applyFont="1">
      <alignment horizontal="center" vertical="center"/>
    </xf>
    <xf borderId="28" fillId="6" fontId="9" numFmtId="164" xfId="0" applyAlignment="1" applyBorder="1" applyFont="1" applyNumberFormat="1">
      <alignment horizontal="center" vertical="center"/>
    </xf>
    <xf borderId="43" fillId="0" fontId="3" numFmtId="0" xfId="0" applyAlignment="1" applyBorder="1" applyFont="1">
      <alignment horizontal="center" vertical="center"/>
    </xf>
    <xf borderId="43" fillId="0" fontId="4" numFmtId="0" xfId="0" applyAlignment="1" applyBorder="1" applyFont="1">
      <alignment horizontal="center" vertical="center"/>
    </xf>
    <xf borderId="43" fillId="0" fontId="5" numFmtId="0" xfId="0" applyAlignment="1" applyBorder="1" applyFont="1">
      <alignment horizontal="center" vertical="center"/>
    </xf>
    <xf borderId="2" fillId="6" fontId="9" numFmtId="164" xfId="0" applyAlignment="1" applyBorder="1" applyFont="1" applyNumberFormat="1">
      <alignment horizontal="center" vertical="center"/>
    </xf>
    <xf borderId="44" fillId="0" fontId="6" numFmtId="0" xfId="0" applyAlignment="1" applyBorder="1" applyFont="1">
      <alignment horizontal="center" vertical="center"/>
    </xf>
    <xf borderId="4" fillId="3" fontId="0" numFmtId="0" xfId="0" applyAlignment="1" applyBorder="1" applyFont="1">
      <alignment horizontal="center" vertical="center"/>
    </xf>
    <xf borderId="8" fillId="0" fontId="0" numFmtId="0" xfId="0" applyAlignment="1" applyBorder="1" applyFont="1">
      <alignment horizontal="center" vertical="center"/>
    </xf>
    <xf borderId="3" fillId="0" fontId="0" numFmtId="0" xfId="0" applyAlignment="1" applyBorder="1" applyFont="1">
      <alignment horizontal="center" vertical="center"/>
    </xf>
    <xf borderId="29" fillId="6" fontId="9" numFmtId="164" xfId="0" applyAlignment="1" applyBorder="1" applyFont="1" applyNumberFormat="1">
      <alignment horizontal="center" vertical="center"/>
    </xf>
    <xf borderId="3" fillId="0" fontId="0" numFmtId="0" xfId="0" applyAlignment="1" applyBorder="1" applyFont="1">
      <alignment vertical="center"/>
    </xf>
    <xf borderId="19" fillId="2" fontId="15" numFmtId="164" xfId="0" applyAlignment="1" applyBorder="1" applyFont="1" applyNumberFormat="1">
      <alignment horizontal="center" vertical="center"/>
    </xf>
    <xf borderId="3" fillId="0" fontId="0" numFmtId="0" xfId="0" applyAlignment="1" applyBorder="1" applyFont="1">
      <alignment readingOrder="0" vertical="center"/>
    </xf>
    <xf borderId="3" fillId="0" fontId="2" numFmtId="164" xfId="0" applyAlignment="1" applyBorder="1" applyFont="1" applyNumberFormat="1">
      <alignment horizontal="center" readingOrder="0" vertical="center"/>
    </xf>
    <xf borderId="3" fillId="0" fontId="3" numFmtId="164" xfId="0" applyAlignment="1" applyBorder="1" applyFont="1" applyNumberFormat="1">
      <alignment horizontal="center" readingOrder="0" vertical="center"/>
    </xf>
    <xf borderId="3" fillId="0" fontId="4" numFmtId="164" xfId="0" applyAlignment="1" applyBorder="1" applyFont="1" applyNumberFormat="1">
      <alignment horizontal="center" readingOrder="0" vertical="center"/>
    </xf>
    <xf borderId="3" fillId="0" fontId="5" numFmtId="164" xfId="0" applyAlignment="1" applyBorder="1" applyFont="1" applyNumberFormat="1">
      <alignment horizontal="center" readingOrder="0" vertical="center"/>
    </xf>
    <xf borderId="3" fillId="0" fontId="6" numFmtId="164" xfId="0" applyAlignment="1" applyBorder="1" applyFont="1" applyNumberFormat="1">
      <alignment horizontal="center" readingOrder="0" vertical="center"/>
    </xf>
    <xf borderId="8" fillId="0" fontId="5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readingOrder="0" vertical="center"/>
    </xf>
    <xf borderId="3" fillId="0" fontId="4" numFmtId="164" xfId="0" applyAlignment="1" applyBorder="1" applyFont="1" applyNumberFormat="1">
      <alignment horizontal="center" vertical="center"/>
    </xf>
    <xf borderId="1" fillId="2" fontId="9" numFmtId="2" xfId="0" applyAlignment="1" applyBorder="1" applyFont="1" applyNumberFormat="1">
      <alignment horizontal="center" readingOrder="0" vertical="center"/>
    </xf>
    <xf borderId="3" fillId="0" fontId="2" numFmtId="2" xfId="0" applyAlignment="1" applyBorder="1" applyFont="1" applyNumberFormat="1">
      <alignment horizontal="center" vertical="center"/>
    </xf>
    <xf borderId="3" fillId="0" fontId="3" numFmtId="2" xfId="0" applyAlignment="1" applyBorder="1" applyFont="1" applyNumberFormat="1">
      <alignment horizontal="center" vertical="center"/>
    </xf>
    <xf borderId="3" fillId="0" fontId="4" numFmtId="2" xfId="0" applyAlignment="1" applyBorder="1" applyFont="1" applyNumberFormat="1">
      <alignment horizontal="center" vertical="center"/>
    </xf>
    <xf borderId="3" fillId="0" fontId="5" numFmtId="2" xfId="0" applyAlignment="1" applyBorder="1" applyFont="1" applyNumberFormat="1">
      <alignment horizontal="center" vertical="center"/>
    </xf>
    <xf borderId="3" fillId="0" fontId="6" numFmtId="2" xfId="0" applyAlignment="1" applyBorder="1" applyFont="1" applyNumberFormat="1">
      <alignment horizontal="center" vertical="center"/>
    </xf>
    <xf borderId="4" fillId="3" fontId="0" numFmtId="2" xfId="0" applyAlignment="1" applyBorder="1" applyFont="1" applyNumberFormat="1">
      <alignment horizontal="center" vertical="center"/>
    </xf>
    <xf borderId="33" fillId="0" fontId="2" numFmtId="0" xfId="0" applyAlignment="1" applyBorder="1" applyFont="1">
      <alignment horizontal="center" vertical="center"/>
    </xf>
    <xf borderId="8" fillId="0" fontId="0" numFmtId="2" xfId="0" applyAlignment="1" applyBorder="1" applyFont="1" applyNumberFormat="1">
      <alignment horizontal="center" vertical="center"/>
    </xf>
    <xf borderId="3" fillId="0" fontId="0" numFmtId="2" xfId="0" applyAlignment="1" applyBorder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22" fillId="0" fontId="2" numFmtId="0" xfId="0" applyAlignment="1" applyBorder="1" applyFont="1">
      <alignment horizontal="center" vertical="center"/>
    </xf>
    <xf borderId="40" fillId="5" fontId="9" numFmtId="0" xfId="0" applyAlignment="1" applyBorder="1" applyFont="1">
      <alignment horizontal="center" vertical="center"/>
    </xf>
    <xf borderId="5" fillId="2" fontId="15" numFmtId="164" xfId="0" applyAlignment="1" applyBorder="1" applyFont="1" applyNumberFormat="1">
      <alignment horizontal="center" vertical="center"/>
    </xf>
    <xf borderId="1" fillId="0" fontId="9" numFmtId="0" xfId="0" applyAlignment="1" applyBorder="1" applyFont="1">
      <alignment vertical="center"/>
    </xf>
    <xf borderId="6" fillId="0" fontId="0" numFmtId="0" xfId="0" applyAlignment="1" applyBorder="1" applyFont="1">
      <alignment vertical="center"/>
    </xf>
    <xf borderId="25" fillId="0" fontId="2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25" fillId="0" fontId="6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8" fillId="0" fontId="4" numFmtId="2" xfId="0" applyAlignment="1" applyBorder="1" applyFont="1" applyNumberFormat="1">
      <alignment horizontal="center" vertical="center"/>
    </xf>
    <xf borderId="8" fillId="0" fontId="6" numFmtId="2" xfId="0" applyAlignment="1" applyBorder="1" applyFont="1" applyNumberFormat="1">
      <alignment horizontal="center" vertical="center"/>
    </xf>
    <xf borderId="8" fillId="0" fontId="2" numFmtId="0" xfId="0" applyAlignment="1" applyBorder="1" applyFont="1">
      <alignment horizontal="center" vertical="center"/>
    </xf>
    <xf borderId="0" fillId="0" fontId="2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16" numFmtId="0" xfId="0" applyAlignment="1" applyFont="1">
      <alignment vertical="center"/>
    </xf>
    <xf borderId="3" fillId="0" fontId="0" numFmtId="0" xfId="0" applyAlignment="1" applyBorder="1" applyFont="1">
      <alignment horizontal="center" vertical="center"/>
    </xf>
    <xf borderId="3" fillId="0" fontId="0" numFmtId="0" xfId="0" applyAlignment="1" applyBorder="1" applyFont="1">
      <alignment horizontal="center" vertical="center"/>
    </xf>
    <xf borderId="0" fillId="0" fontId="0" numFmtId="0" xfId="0" applyAlignment="1" applyFont="1">
      <alignment horizontal="center" vertical="center"/>
    </xf>
    <xf borderId="0" fillId="0" fontId="0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2" xfId="0" applyAlignment="1" applyFont="1" applyNumberFormat="1">
      <alignment horizontal="center" vertical="center"/>
    </xf>
    <xf borderId="0" fillId="0" fontId="17" numFmtId="0" xfId="0" applyAlignment="1" applyFont="1">
      <alignment vertical="center"/>
    </xf>
    <xf borderId="0" fillId="0" fontId="18" numFmtId="0" xfId="0" applyAlignment="1" applyFont="1">
      <alignment vertical="center"/>
    </xf>
    <xf borderId="0" fillId="0" fontId="19" numFmtId="165" xfId="0" applyAlignment="1" applyFont="1" applyNumberFormat="1">
      <alignment vertical="center"/>
    </xf>
    <xf borderId="0" fillId="0" fontId="17" numFmtId="165" xfId="0" applyAlignment="1" applyFont="1" applyNumberFormat="1">
      <alignment vertical="center"/>
    </xf>
    <xf borderId="0" fillId="0" fontId="16" numFmtId="0" xfId="0" applyAlignment="1" applyFont="1">
      <alignment readingOrder="0" vertical="center"/>
    </xf>
    <xf borderId="0" fillId="0" fontId="2" numFmtId="0" xfId="0" applyAlignment="1" applyFont="1">
      <alignment readingOrder="0" vertical="center"/>
    </xf>
    <xf borderId="0" fillId="0" fontId="3" numFmtId="0" xfId="0" applyAlignment="1" applyFont="1">
      <alignment readingOrder="0" vertical="center"/>
    </xf>
    <xf borderId="0" fillId="0" fontId="4" numFmtId="0" xfId="0" applyAlignment="1" applyFont="1">
      <alignment readingOrder="0" vertical="center"/>
    </xf>
    <xf borderId="0" fillId="0" fontId="5" numFmtId="0" xfId="0" applyAlignment="1" applyFont="1">
      <alignment readingOrder="0" vertical="center"/>
    </xf>
    <xf borderId="0" fillId="0" fontId="6" numFmtId="0" xfId="0" applyAlignment="1" applyFont="1">
      <alignment readingOrder="0" vertical="center"/>
    </xf>
    <xf borderId="0" fillId="0" fontId="16" numFmtId="164" xfId="0" applyAlignment="1" applyFont="1" applyNumberFormat="1">
      <alignment vertical="center"/>
    </xf>
    <xf borderId="8" fillId="0" fontId="2" numFmtId="164" xfId="0" applyAlignment="1" applyBorder="1" applyFont="1" applyNumberFormat="1">
      <alignment horizontal="center" vertical="center"/>
    </xf>
    <xf borderId="3" fillId="0" fontId="3" numFmtId="164" xfId="0" applyAlignment="1" applyBorder="1" applyFont="1" applyNumberFormat="1">
      <alignment horizontal="center" vertical="center"/>
    </xf>
    <xf borderId="3" fillId="0" fontId="4" numFmtId="164" xfId="0" applyAlignment="1" applyBorder="1" applyFont="1" applyNumberFormat="1">
      <alignment horizontal="center" vertical="center"/>
    </xf>
    <xf borderId="3" fillId="0" fontId="5" numFmtId="164" xfId="0" applyAlignment="1" applyBorder="1" applyFont="1" applyNumberFormat="1">
      <alignment horizontal="center" vertical="center"/>
    </xf>
    <xf borderId="3" fillId="0" fontId="6" numFmtId="164" xfId="0" applyAlignment="1" applyBorder="1" applyFont="1" applyNumberFormat="1">
      <alignment horizontal="center" vertical="center"/>
    </xf>
    <xf borderId="0" fillId="0" fontId="0" numFmtId="164" xfId="0" applyAlignment="1" applyFont="1" applyNumberFormat="1">
      <alignment vertical="center"/>
    </xf>
    <xf borderId="0" fillId="0" fontId="0" numFmtId="1" xfId="0" applyAlignment="1" applyFont="1" applyNumberFormat="1">
      <alignment vertical="center"/>
    </xf>
    <xf borderId="0" fillId="0" fontId="9" numFmtId="164" xfId="0" applyAlignment="1" applyFont="1" applyNumberFormat="1">
      <alignment vertical="center"/>
    </xf>
    <xf borderId="33" fillId="0" fontId="3" numFmtId="0" xfId="0" applyAlignment="1" applyBorder="1" applyFont="1">
      <alignment horizontal="center" vertical="center"/>
    </xf>
    <xf borderId="37" fillId="5" fontId="9" numFmtId="0" xfId="0" applyAlignment="1" applyBorder="1" applyFont="1">
      <alignment horizontal="center" vertical="center"/>
    </xf>
    <xf borderId="22" fillId="0" fontId="3" numFmtId="0" xfId="0" applyAlignment="1" applyBorder="1" applyFont="1">
      <alignment horizontal="center" vertical="center"/>
    </xf>
    <xf borderId="25" fillId="0" fontId="3" numFmtId="0" xfId="0" applyAlignment="1" applyBorder="1" applyFont="1">
      <alignment horizontal="center" vertical="center"/>
    </xf>
    <xf borderId="33" fillId="0" fontId="4" numFmtId="0" xfId="0" applyAlignment="1" applyBorder="1" applyFont="1">
      <alignment horizontal="center" vertical="center"/>
    </xf>
    <xf borderId="22" fillId="0" fontId="4" numFmtId="0" xfId="0" applyAlignment="1" applyBorder="1" applyFont="1">
      <alignment horizontal="center" vertical="center"/>
    </xf>
    <xf borderId="25" fillId="0" fontId="4" numFmtId="0" xfId="0" applyAlignment="1" applyBorder="1" applyFont="1">
      <alignment horizontal="center" vertical="center"/>
    </xf>
    <xf borderId="9" fillId="0" fontId="9" numFmtId="164" xfId="0" applyAlignment="1" applyBorder="1" applyFont="1" applyNumberFormat="1">
      <alignment horizontal="center" readingOrder="0" vertical="center"/>
    </xf>
    <xf borderId="1" fillId="0" fontId="9" numFmtId="164" xfId="0" applyAlignment="1" applyBorder="1" applyFont="1" applyNumberFormat="1">
      <alignment horizontal="center" readingOrder="0" vertical="center"/>
    </xf>
    <xf borderId="33" fillId="0" fontId="5" numFmtId="0" xfId="0" applyAlignment="1" applyBorder="1" applyFont="1">
      <alignment horizontal="center" vertical="center"/>
    </xf>
    <xf borderId="22" fillId="0" fontId="5" numFmtId="0" xfId="0" applyAlignment="1" applyBorder="1" applyFont="1">
      <alignment horizontal="center" vertical="center"/>
    </xf>
    <xf borderId="25" fillId="0" fontId="5" numFmtId="0" xfId="0" applyAlignment="1" applyBorder="1" applyFont="1">
      <alignment horizontal="center" vertical="center"/>
    </xf>
    <xf borderId="30" fillId="0" fontId="18" numFmtId="0" xfId="0" applyAlignment="1" applyBorder="1" applyFont="1">
      <alignment readingOrder="0" vertical="center"/>
    </xf>
    <xf borderId="0" fillId="0" fontId="9" numFmtId="165" xfId="0" applyAlignment="1" applyFont="1" applyNumberFormat="1">
      <alignment vertical="center"/>
    </xf>
    <xf borderId="0" fillId="0" fontId="9" numFmtId="4" xfId="0" applyAlignment="1" applyFont="1" applyNumberFormat="1">
      <alignment vertical="center"/>
    </xf>
    <xf borderId="0" fillId="0" fontId="9" numFmtId="166" xfId="0" applyAlignment="1" applyFont="1" applyNumberFormat="1">
      <alignment vertical="center"/>
    </xf>
    <xf borderId="0" fillId="8" fontId="9" numFmtId="0" xfId="0" applyAlignment="1" applyFill="1" applyFont="1">
      <alignment readingOrder="0" vertical="center"/>
    </xf>
    <xf borderId="0" fillId="8" fontId="9" numFmtId="2" xfId="0" applyAlignment="1" applyFont="1" applyNumberFormat="1">
      <alignment vertical="center"/>
    </xf>
    <xf borderId="0" fillId="0" fontId="9" numFmtId="2" xfId="0" applyAlignment="1" applyFont="1" applyNumberFormat="1">
      <alignment vertical="center"/>
    </xf>
    <xf borderId="0" fillId="0" fontId="9" numFmtId="2" xfId="0" applyAlignment="1" applyFont="1" applyNumberFormat="1">
      <alignment readingOrder="0" vertical="center"/>
    </xf>
    <xf borderId="3" fillId="0" fontId="9" numFmtId="2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'分析'!$A$2</c:f>
            </c:strRef>
          </c:tx>
          <c:spPr>
            <a:ln cmpd="sng" w="19050">
              <a:solidFill>
                <a:srgbClr val="3366CC"/>
              </a:solidFill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'分析'!$B$2:$F$2</c:f>
            </c:numRef>
          </c:val>
          <c:smooth val="0"/>
        </c:ser>
        <c:ser>
          <c:idx val="1"/>
          <c:order val="1"/>
          <c:tx>
            <c:strRef>
              <c:f>'分析'!$A$3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circle"/>
            <c:size val="7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'分析'!$B$3:$F$3</c:f>
            </c:numRef>
          </c:val>
          <c:smooth val="0"/>
        </c:ser>
        <c:ser>
          <c:idx val="2"/>
          <c:order val="2"/>
          <c:tx>
            <c:strRef>
              <c:f>'分析'!$A$4</c:f>
            </c:strRef>
          </c:tx>
          <c:spPr>
            <a:ln cmpd="sng" w="19050">
              <a:solidFill>
                <a:srgbClr val="FF9900"/>
              </a:solidFill>
            </a:ln>
          </c:spPr>
          <c:marker>
            <c:symbol val="circle"/>
            <c:size val="7"/>
            <c:spPr>
              <a:solidFill>
                <a:srgbClr val="FF9900"/>
              </a:solidFill>
              <a:ln cmpd="sng">
                <a:solidFill>
                  <a:srgbClr val="FF9900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'分析'!$B$4:$F$4</c:f>
            </c:numRef>
          </c:val>
          <c:smooth val="0"/>
        </c:ser>
        <c:ser>
          <c:idx val="3"/>
          <c:order val="3"/>
          <c:tx>
            <c:strRef>
              <c:f>'分析'!$A$5</c:f>
            </c:strRef>
          </c:tx>
          <c:spPr>
            <a:ln cmpd="sng" w="19050">
              <a:solidFill>
                <a:srgbClr val="109618"/>
              </a:solidFill>
            </a:ln>
          </c:spPr>
          <c:marker>
            <c:symbol val="circle"/>
            <c:size val="7"/>
            <c:spPr>
              <a:solidFill>
                <a:srgbClr val="109618"/>
              </a:solidFill>
              <a:ln cmpd="sng">
                <a:solidFill>
                  <a:srgbClr val="109618"/>
                </a:solidFill>
              </a:ln>
            </c:spPr>
          </c:marker>
          <c:cat>
            <c:strRef>
              <c:f>'分析'!$B$1:$F$1</c:f>
            </c:strRef>
          </c:cat>
          <c:val>
            <c:numRef>
              <c:f>'分析'!$B$5:$F$5</c:f>
            </c:numRef>
          </c:val>
          <c:smooth val="0"/>
        </c:ser>
        <c:axId val="529591601"/>
        <c:axId val="1174331835"/>
      </c:lineChart>
      <c:catAx>
        <c:axId val="529591601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174331835"/>
      </c:catAx>
      <c:valAx>
        <c:axId val="1174331835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529591601"/>
      </c:valAx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'分析'!$A$9</c:f>
            </c:strRef>
          </c:tx>
          <c:spPr>
            <a:ln cmpd="sng" w="19050">
              <a:solidFill>
                <a:srgbClr val="3366CC"/>
              </a:solidFill>
            </a:ln>
          </c:spPr>
          <c:marker>
            <c:symbol val="circle"/>
            <c:size val="7"/>
            <c:spPr>
              <a:solidFill>
                <a:srgbClr val="3366CC"/>
              </a:solidFill>
              <a:ln cmpd="sng">
                <a:solidFill>
                  <a:srgbClr val="3366CC"/>
                </a:solidFill>
              </a:ln>
            </c:spPr>
          </c:marker>
          <c:cat>
            <c:strRef>
              <c:f>'分析'!$B$8:$F$8</c:f>
            </c:strRef>
          </c:cat>
          <c:val>
            <c:numRef>
              <c:f>'分析'!$B$9:$F$9</c:f>
            </c:numRef>
          </c:val>
          <c:smooth val="0"/>
        </c:ser>
        <c:ser>
          <c:idx val="1"/>
          <c:order val="1"/>
          <c:tx>
            <c:strRef>
              <c:f>'分析'!$A$10</c:f>
            </c:strRef>
          </c:tx>
          <c:spPr>
            <a:ln cmpd="sng" w="19050">
              <a:solidFill>
                <a:srgbClr val="DC3912"/>
              </a:solidFill>
            </a:ln>
          </c:spPr>
          <c:marker>
            <c:symbol val="circle"/>
            <c:size val="7"/>
            <c:spPr>
              <a:solidFill>
                <a:srgbClr val="DC3912"/>
              </a:solidFill>
              <a:ln cmpd="sng">
                <a:solidFill>
                  <a:srgbClr val="DC3912"/>
                </a:solidFill>
              </a:ln>
            </c:spPr>
          </c:marker>
          <c:cat>
            <c:strRef>
              <c:f>'分析'!$B$8:$F$8</c:f>
            </c:strRef>
          </c:cat>
          <c:val>
            <c:numRef>
              <c:f>'分析'!$B$10:$F$10</c:f>
            </c:numRef>
          </c:val>
          <c:smooth val="0"/>
        </c:ser>
        <c:ser>
          <c:idx val="2"/>
          <c:order val="2"/>
          <c:tx>
            <c:strRef>
              <c:f>'分析'!$A$11</c:f>
            </c:strRef>
          </c:tx>
          <c:spPr>
            <a:ln cmpd="sng" w="19050">
              <a:solidFill>
                <a:srgbClr val="FF9900"/>
              </a:solidFill>
            </a:ln>
          </c:spPr>
          <c:marker>
            <c:symbol val="circle"/>
            <c:size val="7"/>
            <c:spPr>
              <a:solidFill>
                <a:srgbClr val="FF9900"/>
              </a:solidFill>
              <a:ln cmpd="sng">
                <a:solidFill>
                  <a:srgbClr val="FF9900"/>
                </a:solidFill>
              </a:ln>
            </c:spPr>
          </c:marker>
          <c:cat>
            <c:strRef>
              <c:f>'分析'!$B$8:$F$8</c:f>
            </c:strRef>
          </c:cat>
          <c:val>
            <c:numRef>
              <c:f>'分析'!$B$11:$F$11</c:f>
            </c:numRef>
          </c:val>
          <c:smooth val="0"/>
        </c:ser>
        <c:axId val="1214424736"/>
        <c:axId val="783126811"/>
      </c:lineChart>
      <c:catAx>
        <c:axId val="1214424736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783126811"/>
      </c:catAx>
      <c:valAx>
        <c:axId val="78312681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214424736"/>
      </c:valAx>
    </c:plotArea>
    <c:legend>
      <c:legendPos val="r"/>
      <c:overlay val="0"/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エリア内自転車増加量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tx>
            <c:strRef>
              <c:f>'分析'!$A$15</c:f>
            </c:strRef>
          </c:tx>
          <c:spPr>
            <a:solidFill>
              <a:srgbClr val="3366CC"/>
            </a:solidFill>
          </c:spPr>
          <c:cat>
            <c:strRef>
              <c:f>'分析'!$B$14:$F$14</c:f>
            </c:strRef>
          </c:cat>
          <c:val>
            <c:numRef>
              <c:f>'分析'!$B$15:$F$15</c:f>
            </c:numRef>
          </c:val>
        </c:ser>
        <c:overlap val="100"/>
        <c:axId val="1369896589"/>
        <c:axId val="678999431"/>
      </c:barChart>
      <c:catAx>
        <c:axId val="1369896589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678999431"/>
      </c:catAx>
      <c:valAx>
        <c:axId val="6789994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/>
                </a:pPr>
                <a:r>
                  <a:t>エリア内自転車増加量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369896589"/>
      </c:valAx>
    </c:plotArea>
    <c:legend>
      <c:legendPos val="r"/>
      <c:overlay val="0"/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percentStacked"/>
        <c:ser>
          <c:idx val="0"/>
          <c:order val="0"/>
          <c:tx>
            <c:strRef>
              <c:f>'分析'!$A$2</c:f>
            </c:strRef>
          </c:tx>
          <c:spPr>
            <a:solidFill>
              <a:srgbClr val="3366CC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'分析'!$B$2:$F$2</c:f>
            </c:numRef>
          </c:val>
        </c:ser>
        <c:ser>
          <c:idx val="1"/>
          <c:order val="1"/>
          <c:tx>
            <c:strRef>
              <c:f>'分析'!$A$3</c:f>
            </c:strRef>
          </c:tx>
          <c:spPr>
            <a:solidFill>
              <a:srgbClr val="DC3912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'分析'!$B$3:$F$3</c:f>
            </c:numRef>
          </c:val>
        </c:ser>
        <c:ser>
          <c:idx val="2"/>
          <c:order val="2"/>
          <c:tx>
            <c:strRef>
              <c:f>'分析'!$A$4</c:f>
            </c:strRef>
          </c:tx>
          <c:spPr>
            <a:solidFill>
              <a:srgbClr val="FF9900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'分析'!$B$4:$F$4</c:f>
            </c:numRef>
          </c:val>
        </c:ser>
        <c:ser>
          <c:idx val="3"/>
          <c:order val="3"/>
          <c:tx>
            <c:strRef>
              <c:f>'分析'!$A$5</c:f>
            </c:strRef>
          </c:tx>
          <c:spPr>
            <a:solidFill>
              <a:srgbClr val="109618"/>
            </a:solidFill>
          </c:spPr>
          <c:dLbls>
            <c:txPr>
              <a:bodyPr/>
              <a:lstStyle/>
              <a:p>
                <a:pPr lvl="0">
                  <a:defRPr b="0" i="0" sz="2000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'分析'!$B$1:$F$1</c:f>
            </c:strRef>
          </c:cat>
          <c:val>
            <c:numRef>
              <c:f>'分析'!$B$5:$F$5</c:f>
            </c:numRef>
          </c:val>
        </c:ser>
        <c:overlap val="100"/>
        <c:axId val="213836193"/>
        <c:axId val="926156944"/>
      </c:barChart>
      <c:catAx>
        <c:axId val="213836193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926156944"/>
      </c:catAx>
      <c:valAx>
        <c:axId val="926156944"/>
        <c:scaling>
          <c:orientation val="minMax"/>
          <c:max val="1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213836193"/>
      </c:valAx>
    </c:plotArea>
    <c:legend>
      <c:legendPos val="r"/>
      <c:overlay val="0"/>
    </c:legend>
    <c:plotVisOnly val="1"/>
  </c:chart>
</c:chartSpace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742950</xdr:colOff>
      <xdr:row>18</xdr:row>
      <xdr:rowOff>19050</xdr:rowOff>
    </xdr:from>
    <xdr:ext cx="5715000" cy="3533775"/>
    <xdr:graphicFrame>
      <xdr:nvGraphicFramePr>
        <xdr:cNvPr id="1" name="Chart 1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85725</xdr:colOff>
      <xdr:row>18</xdr:row>
      <xdr:rowOff>19050</xdr:rowOff>
    </xdr:from>
    <xdr:ext cx="5715000" cy="3533775"/>
    <xdr:graphicFrame>
      <xdr:nvGraphicFramePr>
        <xdr:cNvPr id="2" name="Chart 2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8</xdr:col>
      <xdr:colOff>133350</xdr:colOff>
      <xdr:row>3</xdr:row>
      <xdr:rowOff>38100</xdr:rowOff>
    </xdr:from>
    <xdr:ext cx="3838575" cy="2371725"/>
    <xdr:graphicFrame>
      <xdr:nvGraphicFramePr>
        <xdr:cNvPr id="3" name="Chart 3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12</xdr:col>
      <xdr:colOff>819150</xdr:colOff>
      <xdr:row>18</xdr:row>
      <xdr:rowOff>19050</xdr:rowOff>
    </xdr:from>
    <xdr:ext cx="5715000" cy="3533775"/>
    <xdr:graphicFrame>
      <xdr:nvGraphicFramePr>
        <xdr:cNvPr id="4" name="Chart 4" title="グラフ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0.89"/>
    <col customWidth="1" min="2" max="6" width="8.33"/>
    <col customWidth="1" min="7" max="7" width="3.33"/>
    <col customWidth="1" min="8" max="26" width="8.33"/>
  </cols>
  <sheetData>
    <row r="1" ht="19.5" customHeight="1">
      <c r="A1" s="1" t="s">
        <v>0</v>
      </c>
      <c r="B1" s="2">
        <v>825.0</v>
      </c>
      <c r="C1" s="3">
        <v>1125.0</v>
      </c>
      <c r="D1" s="4">
        <v>1200.0</v>
      </c>
      <c r="E1" s="5">
        <v>1500.0</v>
      </c>
      <c r="F1" s="6">
        <v>1800.0</v>
      </c>
      <c r="G1" s="7"/>
      <c r="H1" s="8" t="s">
        <v>3</v>
      </c>
      <c r="I1" s="8" t="s">
        <v>4</v>
      </c>
      <c r="J1" s="8" t="s">
        <v>5</v>
      </c>
      <c r="K1" s="9" t="s">
        <v>6</v>
      </c>
    </row>
    <row r="2" ht="19.5" customHeight="1">
      <c r="A2" s="10" t="s">
        <v>7</v>
      </c>
      <c r="B2" s="11">
        <v>142.0</v>
      </c>
      <c r="C2" s="12">
        <v>117.0</v>
      </c>
      <c r="D2" s="13">
        <v>66.0</v>
      </c>
      <c r="E2" s="14">
        <v>237.0</v>
      </c>
      <c r="F2" s="15">
        <v>53.0</v>
      </c>
      <c r="G2" s="16"/>
      <c r="H2" s="17">
        <f t="shared" ref="H2:H22" si="1">MAX(B2:F2)</f>
        <v>237</v>
      </c>
      <c r="I2" s="18">
        <f t="shared" ref="I2:I22" si="2">MIN(B2:F2)</f>
        <v>53</v>
      </c>
      <c r="J2" s="19">
        <f t="shared" ref="J2:J22" si="3">AVERAGE(B2:F2)</f>
        <v>123</v>
      </c>
      <c r="K2" s="19">
        <f t="shared" ref="K2:K22" si="4">STDEVP(B2:F2)</f>
        <v>65.63840339</v>
      </c>
    </row>
    <row r="3" ht="19.5" customHeight="1">
      <c r="A3" s="10" t="s">
        <v>8</v>
      </c>
      <c r="B3" s="11">
        <v>60.0</v>
      </c>
      <c r="C3" s="12">
        <v>99.0</v>
      </c>
      <c r="D3" s="13">
        <v>77.0</v>
      </c>
      <c r="E3" s="14">
        <v>60.0</v>
      </c>
      <c r="F3" s="20">
        <v>221.0</v>
      </c>
      <c r="G3" s="16"/>
      <c r="H3" s="21">
        <f t="shared" si="1"/>
        <v>221</v>
      </c>
      <c r="I3" s="22">
        <f t="shared" si="2"/>
        <v>60</v>
      </c>
      <c r="J3" s="19">
        <f t="shared" si="3"/>
        <v>103.4</v>
      </c>
      <c r="K3" s="19">
        <f t="shared" si="4"/>
        <v>60.51974884</v>
      </c>
    </row>
    <row r="4" ht="19.5" customHeight="1">
      <c r="A4" s="10" t="s">
        <v>9</v>
      </c>
      <c r="B4" s="11">
        <v>1.0</v>
      </c>
      <c r="C4" s="12">
        <v>118.0</v>
      </c>
      <c r="D4" s="13">
        <v>35.0</v>
      </c>
      <c r="E4" s="14">
        <v>98.0</v>
      </c>
      <c r="F4" s="20">
        <v>72.0</v>
      </c>
      <c r="G4" s="16"/>
      <c r="H4" s="23">
        <f t="shared" si="1"/>
        <v>118</v>
      </c>
      <c r="I4" s="22">
        <f t="shared" si="2"/>
        <v>1</v>
      </c>
      <c r="J4" s="19">
        <f t="shared" si="3"/>
        <v>64.8</v>
      </c>
      <c r="K4" s="19">
        <f t="shared" si="4"/>
        <v>42.29137028</v>
      </c>
    </row>
    <row r="5" ht="19.5" customHeight="1">
      <c r="A5" s="10" t="s">
        <v>10</v>
      </c>
      <c r="B5" s="11">
        <v>172.0</v>
      </c>
      <c r="C5" s="12">
        <v>56.0</v>
      </c>
      <c r="D5" s="13">
        <v>53.0</v>
      </c>
      <c r="E5" s="14">
        <v>92.0</v>
      </c>
      <c r="F5" s="20">
        <v>42.0</v>
      </c>
      <c r="G5" s="16"/>
      <c r="H5" s="24">
        <f t="shared" si="1"/>
        <v>172</v>
      </c>
      <c r="I5" s="18">
        <f t="shared" si="2"/>
        <v>42</v>
      </c>
      <c r="J5" s="19">
        <f t="shared" si="3"/>
        <v>83</v>
      </c>
      <c r="K5" s="19">
        <f t="shared" si="4"/>
        <v>47.56469279</v>
      </c>
    </row>
    <row r="6" ht="19.5" customHeight="1">
      <c r="A6" s="10" t="s">
        <v>11</v>
      </c>
      <c r="B6" s="11">
        <v>80.0</v>
      </c>
      <c r="C6" s="12">
        <v>38.0</v>
      </c>
      <c r="D6" s="13">
        <v>46.0</v>
      </c>
      <c r="E6" s="14">
        <v>80.0</v>
      </c>
      <c r="F6" s="20">
        <v>20.0</v>
      </c>
      <c r="G6" s="16"/>
      <c r="H6" s="24">
        <f t="shared" si="1"/>
        <v>80</v>
      </c>
      <c r="I6" s="18">
        <f t="shared" si="2"/>
        <v>20</v>
      </c>
      <c r="J6" s="19">
        <f t="shared" si="3"/>
        <v>52.8</v>
      </c>
      <c r="K6" s="19">
        <f t="shared" si="4"/>
        <v>23.75205254</v>
      </c>
    </row>
    <row r="7" ht="19.5" customHeight="1">
      <c r="A7" s="10" t="s">
        <v>12</v>
      </c>
      <c r="B7" s="11">
        <v>23.0</v>
      </c>
      <c r="C7" s="12">
        <v>73.0</v>
      </c>
      <c r="D7" s="13">
        <v>39.0</v>
      </c>
      <c r="E7" s="14">
        <v>46.0</v>
      </c>
      <c r="F7" s="20">
        <v>45.0</v>
      </c>
      <c r="G7" s="16"/>
      <c r="H7" s="23">
        <f t="shared" si="1"/>
        <v>73</v>
      </c>
      <c r="I7" s="22">
        <f t="shared" si="2"/>
        <v>23</v>
      </c>
      <c r="J7" s="19">
        <f t="shared" si="3"/>
        <v>45.2</v>
      </c>
      <c r="K7" s="19">
        <f t="shared" si="4"/>
        <v>16.15425641</v>
      </c>
    </row>
    <row r="8" ht="19.5" customHeight="1">
      <c r="A8" s="25" t="s">
        <v>13</v>
      </c>
      <c r="B8" s="26">
        <v>68.0</v>
      </c>
      <c r="C8" s="27">
        <v>20.0</v>
      </c>
      <c r="D8" s="36">
        <v>55.0</v>
      </c>
      <c r="E8" s="38">
        <v>38.0</v>
      </c>
      <c r="F8" s="42">
        <v>10.0</v>
      </c>
      <c r="G8" s="16" t="s">
        <v>22</v>
      </c>
      <c r="H8" s="24">
        <f t="shared" si="1"/>
        <v>68</v>
      </c>
      <c r="I8" s="18">
        <f t="shared" si="2"/>
        <v>10</v>
      </c>
      <c r="J8" s="19">
        <f t="shared" si="3"/>
        <v>38.2</v>
      </c>
      <c r="K8" s="19">
        <f t="shared" si="4"/>
        <v>21.43268532</v>
      </c>
    </row>
    <row r="9" ht="19.5" customHeight="1">
      <c r="A9" s="10" t="s">
        <v>23</v>
      </c>
      <c r="B9" s="26">
        <v>2.0</v>
      </c>
      <c r="C9" s="27">
        <v>48.0</v>
      </c>
      <c r="D9" s="36">
        <v>13.0</v>
      </c>
      <c r="E9" s="38">
        <v>26.0</v>
      </c>
      <c r="F9" s="42">
        <v>52.0</v>
      </c>
      <c r="G9" s="16" t="s">
        <v>24</v>
      </c>
      <c r="H9" s="21">
        <f t="shared" si="1"/>
        <v>52</v>
      </c>
      <c r="I9" s="22">
        <f t="shared" si="2"/>
        <v>2</v>
      </c>
      <c r="J9" s="19">
        <f t="shared" si="3"/>
        <v>28.2</v>
      </c>
      <c r="K9" s="19">
        <f t="shared" si="4"/>
        <v>19.39484468</v>
      </c>
    </row>
    <row r="10" ht="19.5" customHeight="1">
      <c r="A10" s="10" t="s">
        <v>25</v>
      </c>
      <c r="B10" s="26">
        <v>31.0</v>
      </c>
      <c r="C10" s="27">
        <v>25.0</v>
      </c>
      <c r="D10" s="36">
        <v>27.0</v>
      </c>
      <c r="E10" s="38">
        <v>19.0</v>
      </c>
      <c r="F10" s="42">
        <v>21.0</v>
      </c>
      <c r="G10" s="16" t="s">
        <v>22</v>
      </c>
      <c r="H10" s="24">
        <f t="shared" si="1"/>
        <v>31</v>
      </c>
      <c r="I10" s="45">
        <f t="shared" si="2"/>
        <v>19</v>
      </c>
      <c r="J10" s="19">
        <f t="shared" si="3"/>
        <v>24.6</v>
      </c>
      <c r="K10" s="19">
        <f t="shared" si="4"/>
        <v>4.270831301</v>
      </c>
    </row>
    <row r="11" ht="19.5" customHeight="1">
      <c r="A11" s="10" t="s">
        <v>26</v>
      </c>
      <c r="B11" s="26">
        <v>20.0</v>
      </c>
      <c r="C11" s="27">
        <v>23.0</v>
      </c>
      <c r="D11" s="36">
        <v>9.0</v>
      </c>
      <c r="E11" s="46">
        <v>26.0</v>
      </c>
      <c r="F11" s="42">
        <v>20.0</v>
      </c>
      <c r="G11" s="16" t="s">
        <v>24</v>
      </c>
      <c r="H11" s="17">
        <f t="shared" si="1"/>
        <v>26</v>
      </c>
      <c r="I11" s="51">
        <f t="shared" si="2"/>
        <v>9</v>
      </c>
      <c r="J11" s="19">
        <f t="shared" si="3"/>
        <v>19.6</v>
      </c>
      <c r="K11" s="19">
        <f t="shared" si="4"/>
        <v>5.748043145</v>
      </c>
    </row>
    <row r="12" ht="19.5" customHeight="1">
      <c r="A12" s="25" t="s">
        <v>27</v>
      </c>
      <c r="B12" s="11">
        <v>331.0</v>
      </c>
      <c r="C12" s="12">
        <v>118.0</v>
      </c>
      <c r="D12" s="13">
        <v>108.0</v>
      </c>
      <c r="E12" s="14">
        <v>129.0</v>
      </c>
      <c r="F12" s="20">
        <v>101.0</v>
      </c>
      <c r="G12" s="16" t="s">
        <v>22</v>
      </c>
      <c r="H12" s="24">
        <f t="shared" si="1"/>
        <v>331</v>
      </c>
      <c r="I12" s="18">
        <f t="shared" si="2"/>
        <v>101</v>
      </c>
      <c r="J12" s="19">
        <f t="shared" si="3"/>
        <v>157.4</v>
      </c>
      <c r="K12" s="19">
        <f t="shared" si="4"/>
        <v>87.31231299</v>
      </c>
    </row>
    <row r="13" ht="19.5" customHeight="1">
      <c r="A13" s="10" t="s">
        <v>28</v>
      </c>
      <c r="B13" s="11">
        <v>99.0</v>
      </c>
      <c r="C13" s="12">
        <v>62.0</v>
      </c>
      <c r="D13" s="13">
        <v>44.0</v>
      </c>
      <c r="E13" s="14">
        <v>105.0</v>
      </c>
      <c r="F13" s="20">
        <v>10.0</v>
      </c>
      <c r="G13" s="16" t="s">
        <v>22</v>
      </c>
      <c r="H13" s="17">
        <f t="shared" si="1"/>
        <v>105</v>
      </c>
      <c r="I13" s="18">
        <f t="shared" si="2"/>
        <v>10</v>
      </c>
      <c r="J13" s="19">
        <f t="shared" si="3"/>
        <v>64</v>
      </c>
      <c r="K13" s="19">
        <f t="shared" si="4"/>
        <v>35.28739152</v>
      </c>
    </row>
    <row r="14" ht="19.5" customHeight="1">
      <c r="A14" s="10" t="s">
        <v>29</v>
      </c>
      <c r="B14" s="54">
        <v>333.0</v>
      </c>
      <c r="C14" s="12">
        <v>183.0</v>
      </c>
      <c r="D14" s="13">
        <v>190.0</v>
      </c>
      <c r="E14" s="14">
        <v>156.0</v>
      </c>
      <c r="F14" s="20">
        <v>140.0</v>
      </c>
      <c r="G14" s="16"/>
      <c r="H14" s="24">
        <f t="shared" si="1"/>
        <v>333</v>
      </c>
      <c r="I14" s="18">
        <f t="shared" si="2"/>
        <v>140</v>
      </c>
      <c r="J14" s="19">
        <f t="shared" si="3"/>
        <v>200.4</v>
      </c>
      <c r="K14" s="19">
        <f t="shared" si="4"/>
        <v>68.72146681</v>
      </c>
    </row>
    <row r="15" ht="19.5" customHeight="1">
      <c r="A15" s="10" t="s">
        <v>30</v>
      </c>
      <c r="B15" s="11">
        <v>61.0</v>
      </c>
      <c r="C15" s="12">
        <v>208.0</v>
      </c>
      <c r="D15" s="13">
        <v>229.0</v>
      </c>
      <c r="E15" s="14">
        <v>171.0</v>
      </c>
      <c r="F15" s="20">
        <v>322.0</v>
      </c>
      <c r="G15" s="16"/>
      <c r="H15" s="21">
        <f t="shared" si="1"/>
        <v>322</v>
      </c>
      <c r="I15" s="22">
        <f t="shared" si="2"/>
        <v>61</v>
      </c>
      <c r="J15" s="19">
        <f t="shared" si="3"/>
        <v>198.2</v>
      </c>
      <c r="K15" s="19">
        <f t="shared" si="4"/>
        <v>84.77593998</v>
      </c>
    </row>
    <row r="16" ht="19.5" customHeight="1">
      <c r="A16" s="10" t="s">
        <v>31</v>
      </c>
      <c r="B16" s="54">
        <v>119.0</v>
      </c>
      <c r="C16" s="12">
        <v>88.0</v>
      </c>
      <c r="D16" s="13">
        <v>66.0</v>
      </c>
      <c r="E16" s="14">
        <v>183.0</v>
      </c>
      <c r="F16" s="20">
        <v>20.0</v>
      </c>
      <c r="G16" s="16"/>
      <c r="H16" s="17">
        <f t="shared" si="1"/>
        <v>183</v>
      </c>
      <c r="I16" s="18">
        <f t="shared" si="2"/>
        <v>20</v>
      </c>
      <c r="J16" s="19">
        <f t="shared" si="3"/>
        <v>95.2</v>
      </c>
      <c r="K16" s="19">
        <f t="shared" si="4"/>
        <v>54.46980815</v>
      </c>
    </row>
    <row r="17" ht="19.5" customHeight="1">
      <c r="A17" s="10" t="s">
        <v>32</v>
      </c>
      <c r="B17" s="11">
        <v>46.0</v>
      </c>
      <c r="C17" s="12">
        <v>278.0</v>
      </c>
      <c r="D17" s="13">
        <v>113.0</v>
      </c>
      <c r="E17" s="14">
        <v>394.0</v>
      </c>
      <c r="F17" s="20">
        <v>398.0</v>
      </c>
      <c r="G17" s="16" t="s">
        <v>24</v>
      </c>
      <c r="H17" s="21">
        <f t="shared" si="1"/>
        <v>398</v>
      </c>
      <c r="I17" s="22">
        <f t="shared" si="2"/>
        <v>46</v>
      </c>
      <c r="J17" s="19">
        <f t="shared" si="3"/>
        <v>245.8</v>
      </c>
      <c r="K17" s="19">
        <f t="shared" si="4"/>
        <v>144.0283305</v>
      </c>
    </row>
    <row r="18" ht="19.5" customHeight="1">
      <c r="A18" s="25" t="s">
        <v>33</v>
      </c>
      <c r="B18" s="26">
        <v>63.0</v>
      </c>
      <c r="C18" s="27">
        <v>49.0</v>
      </c>
      <c r="D18" s="36">
        <v>26.0</v>
      </c>
      <c r="E18" s="38">
        <v>114.0</v>
      </c>
      <c r="F18" s="42">
        <v>42.0</v>
      </c>
      <c r="G18" s="16" t="s">
        <v>22</v>
      </c>
      <c r="H18" s="17">
        <f t="shared" si="1"/>
        <v>114</v>
      </c>
      <c r="I18" s="51">
        <f t="shared" si="2"/>
        <v>26</v>
      </c>
      <c r="J18" s="19">
        <f t="shared" si="3"/>
        <v>58.8</v>
      </c>
      <c r="K18" s="19">
        <f t="shared" si="4"/>
        <v>30.06260135</v>
      </c>
    </row>
    <row r="19" ht="19.5" customHeight="1">
      <c r="A19" s="10" t="s">
        <v>34</v>
      </c>
      <c r="B19" s="26">
        <v>57.0</v>
      </c>
      <c r="C19" s="27">
        <v>30.0</v>
      </c>
      <c r="D19" s="36">
        <v>37.0</v>
      </c>
      <c r="E19" s="38">
        <v>47.0</v>
      </c>
      <c r="F19" s="42">
        <v>40.0</v>
      </c>
      <c r="G19" s="16" t="s">
        <v>24</v>
      </c>
      <c r="H19" s="24">
        <f t="shared" si="1"/>
        <v>57</v>
      </c>
      <c r="I19" s="58">
        <f t="shared" si="2"/>
        <v>30</v>
      </c>
      <c r="J19" s="19">
        <f t="shared" si="3"/>
        <v>42.2</v>
      </c>
      <c r="K19" s="19">
        <f t="shared" si="4"/>
        <v>9.195651146</v>
      </c>
    </row>
    <row r="20" ht="19.5" customHeight="1">
      <c r="A20" s="25" t="s">
        <v>36</v>
      </c>
      <c r="B20" s="11">
        <v>97.0</v>
      </c>
      <c r="C20" s="12">
        <v>67.0</v>
      </c>
      <c r="D20" s="13">
        <v>58.0</v>
      </c>
      <c r="E20" s="14">
        <v>150.0</v>
      </c>
      <c r="F20" s="20">
        <v>4.0</v>
      </c>
      <c r="G20" s="16"/>
      <c r="H20" s="17">
        <f t="shared" si="1"/>
        <v>150</v>
      </c>
      <c r="I20" s="18">
        <f t="shared" si="2"/>
        <v>4</v>
      </c>
      <c r="J20" s="19">
        <f t="shared" si="3"/>
        <v>75.2</v>
      </c>
      <c r="K20" s="19">
        <f t="shared" si="4"/>
        <v>47.96415328</v>
      </c>
    </row>
    <row r="21" ht="19.5" customHeight="1">
      <c r="A21" s="103" t="s">
        <v>37</v>
      </c>
      <c r="B21" s="126">
        <v>5.0</v>
      </c>
      <c r="C21" s="128">
        <v>30.0</v>
      </c>
      <c r="D21" s="129">
        <v>32.0</v>
      </c>
      <c r="E21" s="130">
        <v>130.0</v>
      </c>
      <c r="F21" s="101">
        <v>141.0</v>
      </c>
      <c r="G21" s="16"/>
      <c r="H21" s="21">
        <f t="shared" si="1"/>
        <v>141</v>
      </c>
      <c r="I21" s="22">
        <f t="shared" si="2"/>
        <v>5</v>
      </c>
      <c r="J21" s="19">
        <f t="shared" si="3"/>
        <v>67.6</v>
      </c>
      <c r="K21" s="19">
        <f t="shared" si="4"/>
        <v>56.35814049</v>
      </c>
    </row>
    <row r="22" ht="19.5" customHeight="1">
      <c r="A22" s="131" t="s">
        <v>51</v>
      </c>
      <c r="B22" s="132"/>
      <c r="C22" s="134"/>
      <c r="D22" s="135"/>
      <c r="E22" s="136"/>
      <c r="F22" s="138"/>
      <c r="G22" s="139"/>
      <c r="H22" s="140">
        <f t="shared" si="1"/>
        <v>0</v>
      </c>
      <c r="I22" s="141">
        <f t="shared" si="2"/>
        <v>0</v>
      </c>
      <c r="J22" s="19" t="str">
        <f t="shared" si="3"/>
        <v>#DIV/0!</v>
      </c>
      <c r="K22" s="19" t="str">
        <f t="shared" si="4"/>
        <v>#DIV/0!</v>
      </c>
    </row>
    <row r="23" ht="19.5" customHeight="1">
      <c r="A23" s="143"/>
      <c r="B23" s="22"/>
      <c r="C23" s="58"/>
      <c r="D23" s="51"/>
      <c r="E23" s="45"/>
      <c r="F23" s="18"/>
      <c r="G23" s="139"/>
      <c r="H23" s="140"/>
      <c r="I23" s="141"/>
      <c r="J23" s="19"/>
      <c r="K23" s="19"/>
    </row>
    <row r="24" ht="19.5" customHeight="1">
      <c r="A24" s="145" t="s">
        <v>58</v>
      </c>
      <c r="B24" s="146">
        <f>'OD 0825'!D14</f>
        <v>624.9432726</v>
      </c>
      <c r="C24" s="147">
        <f>'OD 1125'!D14</f>
        <v>659.0181081</v>
      </c>
      <c r="D24" s="148">
        <f>'OD 1200'!D14</f>
        <v>477.6256488</v>
      </c>
      <c r="E24" s="149">
        <f>'OD 1500'!D14</f>
        <v>893.776134</v>
      </c>
      <c r="F24" s="150">
        <f>'OD 1800'!D14</f>
        <v>656.3428653</v>
      </c>
      <c r="G24" s="139"/>
      <c r="H24" s="151">
        <f t="shared" ref="H24:H28" si="5">MAX(B24:F24)</f>
        <v>893.776134</v>
      </c>
      <c r="I24" s="153">
        <f t="shared" ref="I24:I28" si="6">MIN(B24:F24)</f>
        <v>477.6256488</v>
      </c>
      <c r="J24" s="19">
        <f t="shared" ref="J24:J28" si="7">AVERAGE(B24:F24)</f>
        <v>662.3412058</v>
      </c>
      <c r="K24" s="19">
        <f t="shared" ref="K24:K28" si="8">STDEVP(B24:F24)</f>
        <v>133.5122402</v>
      </c>
    </row>
    <row r="25" ht="19.5" customHeight="1">
      <c r="A25" s="143" t="s">
        <v>42</v>
      </c>
      <c r="B25" s="155"/>
      <c r="C25" s="156"/>
      <c r="D25" s="157"/>
      <c r="E25" s="158"/>
      <c r="F25" s="159"/>
      <c r="G25" s="160"/>
      <c r="H25" s="162">
        <f t="shared" si="5"/>
        <v>0</v>
      </c>
      <c r="I25" s="163">
        <f t="shared" si="6"/>
        <v>0</v>
      </c>
      <c r="J25" s="163" t="str">
        <f t="shared" si="7"/>
        <v>#DIV/0!</v>
      </c>
      <c r="K25" s="163" t="str">
        <f t="shared" si="8"/>
        <v>#DIV/0!</v>
      </c>
    </row>
    <row r="26" ht="19.5" customHeight="1">
      <c r="A26" s="143" t="s">
        <v>44</v>
      </c>
      <c r="B26" s="155"/>
      <c r="C26" s="156"/>
      <c r="D26" s="157"/>
      <c r="E26" s="158"/>
      <c r="F26" s="159"/>
      <c r="G26" s="160"/>
      <c r="H26" s="162">
        <f t="shared" si="5"/>
        <v>0</v>
      </c>
      <c r="I26" s="163">
        <f t="shared" si="6"/>
        <v>0</v>
      </c>
      <c r="J26" s="163" t="str">
        <f t="shared" si="7"/>
        <v>#DIV/0!</v>
      </c>
      <c r="K26" s="163" t="str">
        <f t="shared" si="8"/>
        <v>#DIV/0!</v>
      </c>
    </row>
    <row r="27" ht="19.5" customHeight="1">
      <c r="A27" s="143" t="s">
        <v>46</v>
      </c>
      <c r="B27" s="155"/>
      <c r="C27" s="156"/>
      <c r="D27" s="157"/>
      <c r="E27" s="158"/>
      <c r="F27" s="159"/>
      <c r="G27" s="160"/>
      <c r="H27" s="162">
        <f t="shared" si="5"/>
        <v>0</v>
      </c>
      <c r="I27" s="163">
        <f t="shared" si="6"/>
        <v>0</v>
      </c>
      <c r="J27" s="163" t="str">
        <f t="shared" si="7"/>
        <v>#DIV/0!</v>
      </c>
      <c r="K27" s="163" t="str">
        <f t="shared" si="8"/>
        <v>#DIV/0!</v>
      </c>
    </row>
    <row r="28" ht="19.5" customHeight="1">
      <c r="A28" s="143" t="s">
        <v>48</v>
      </c>
      <c r="B28" s="22"/>
      <c r="C28" s="58"/>
      <c r="D28" s="51"/>
      <c r="E28" s="45"/>
      <c r="F28" s="18"/>
      <c r="G28" s="139"/>
      <c r="H28" s="140">
        <f t="shared" si="5"/>
        <v>0</v>
      </c>
      <c r="I28" s="141">
        <f t="shared" si="6"/>
        <v>0</v>
      </c>
      <c r="J28" s="19" t="str">
        <f t="shared" si="7"/>
        <v>#DIV/0!</v>
      </c>
      <c r="K28" s="19" t="str">
        <f t="shared" si="8"/>
        <v>#DIV/0!</v>
      </c>
    </row>
    <row r="29" ht="19.5" customHeight="1">
      <c r="B29" s="164"/>
      <c r="C29" s="108"/>
      <c r="D29" s="165"/>
      <c r="E29" s="172"/>
      <c r="F29" s="173"/>
      <c r="G29" s="102"/>
      <c r="H29" s="102"/>
      <c r="I29" s="102"/>
      <c r="J29" s="174"/>
      <c r="K29" s="174"/>
    </row>
    <row r="30" ht="19.5" customHeight="1">
      <c r="B30" s="164"/>
      <c r="C30" s="108"/>
      <c r="D30" s="165"/>
      <c r="E30" s="172"/>
      <c r="F30" s="173"/>
      <c r="G30" s="102"/>
      <c r="H30" s="174" t="s">
        <v>3</v>
      </c>
      <c r="I30" s="174" t="s">
        <v>4</v>
      </c>
      <c r="J30" s="174" t="s">
        <v>5</v>
      </c>
      <c r="K30" s="174" t="s">
        <v>6</v>
      </c>
    </row>
    <row r="31" ht="19.5" customHeight="1">
      <c r="A31" s="143" t="s">
        <v>40</v>
      </c>
      <c r="B31" s="155">
        <f>'OD 0825'!I14</f>
        <v>0.003155803736</v>
      </c>
      <c r="C31" s="156">
        <f>'OD 1125'!I14</f>
        <v>0.1110292257</v>
      </c>
      <c r="D31" s="157">
        <f>'OD 1200'!I14</f>
        <v>0.1812191953</v>
      </c>
      <c r="E31" s="158">
        <f>'OD 1500'!I14</f>
        <v>0.1019292585</v>
      </c>
      <c r="F31" s="159">
        <f>'OD 1800'!I14</f>
        <v>0.06595404994</v>
      </c>
      <c r="G31" s="139"/>
      <c r="H31" s="177">
        <f t="shared" ref="H31:H37" si="9">MAX(B31:F31)</f>
        <v>0.1812191953</v>
      </c>
      <c r="I31" s="155">
        <f t="shared" ref="I31:I37" si="10">MIN(B31:F31)</f>
        <v>0.003155803736</v>
      </c>
      <c r="J31" s="19">
        <f t="shared" ref="J31:J37" si="11">AVERAGE(B31:F31)</f>
        <v>0.09265750664</v>
      </c>
      <c r="K31" s="19">
        <f t="shared" ref="K31:K37" si="12">STDEVP(B31:F31)</f>
        <v>0.05829285988</v>
      </c>
    </row>
    <row r="32" ht="19.5" customHeight="1">
      <c r="A32" s="143" t="s">
        <v>41</v>
      </c>
      <c r="B32" s="155">
        <f>'OD 0825'!I15</f>
        <v>0.1486495897</v>
      </c>
      <c r="C32" s="156">
        <f>'OD 1125'!I15</f>
        <v>0.0992747742</v>
      </c>
      <c r="D32" s="157">
        <f>'OD 1200'!I15</f>
        <v>0.103966151</v>
      </c>
      <c r="E32" s="158">
        <f>'OD 1500'!I15</f>
        <v>0.1419860951</v>
      </c>
      <c r="F32" s="159">
        <f>'OD 1800'!I15</f>
        <v>0.1272815512</v>
      </c>
      <c r="G32" s="139"/>
      <c r="H32" s="89">
        <f t="shared" si="9"/>
        <v>0.1486495897</v>
      </c>
      <c r="I32" s="156">
        <f t="shared" si="10"/>
        <v>0.0992747742</v>
      </c>
      <c r="J32" s="19">
        <f t="shared" si="11"/>
        <v>0.1242316322</v>
      </c>
      <c r="K32" s="19">
        <f t="shared" si="12"/>
        <v>0.0197701497</v>
      </c>
    </row>
    <row r="33" ht="19.5" customHeight="1">
      <c r="A33" s="143" t="s">
        <v>43</v>
      </c>
      <c r="B33" s="155">
        <f>'OD 0825'!I16</f>
        <v>0.1518053934</v>
      </c>
      <c r="C33" s="156">
        <f>'OD 1125'!I16</f>
        <v>0.2103039999</v>
      </c>
      <c r="D33" s="157">
        <f>'OD 1200'!I16</f>
        <v>0.2851853463</v>
      </c>
      <c r="E33" s="158">
        <f>'OD 1500'!I16</f>
        <v>0.2439153537</v>
      </c>
      <c r="F33" s="159">
        <f>'OD 1800'!I16</f>
        <v>0.1932356011</v>
      </c>
      <c r="G33" s="139"/>
      <c r="H33" s="177">
        <f t="shared" si="9"/>
        <v>0.2851853463</v>
      </c>
      <c r="I33" s="155">
        <f t="shared" si="10"/>
        <v>0.1518053934</v>
      </c>
      <c r="J33" s="19">
        <f t="shared" si="11"/>
        <v>0.2168891389</v>
      </c>
      <c r="K33" s="19">
        <f t="shared" si="12"/>
        <v>0.04524054832</v>
      </c>
    </row>
    <row r="34" ht="19.5" customHeight="1">
      <c r="A34" s="143" t="s">
        <v>45</v>
      </c>
      <c r="B34" s="155">
        <f>'OD 0825'!I17</f>
        <v>0.7986363896</v>
      </c>
      <c r="C34" s="156">
        <f>'OD 1125'!I17</f>
        <v>0.3164952883</v>
      </c>
      <c r="D34" s="157">
        <f>'OD 1200'!I17</f>
        <v>0.4403932247</v>
      </c>
      <c r="E34" s="158">
        <f>'OD 1500'!I17</f>
        <v>0.311147508</v>
      </c>
      <c r="F34" s="159">
        <f>'OD 1800'!I17</f>
        <v>0.1530597304</v>
      </c>
      <c r="G34" s="139"/>
      <c r="H34" s="89">
        <f t="shared" si="9"/>
        <v>0.7986363896</v>
      </c>
      <c r="I34" s="159">
        <f t="shared" si="10"/>
        <v>0.1530597304</v>
      </c>
      <c r="J34" s="19">
        <f t="shared" si="11"/>
        <v>0.4039464282</v>
      </c>
      <c r="K34" s="19">
        <f t="shared" si="12"/>
        <v>0.2173991772</v>
      </c>
    </row>
    <row r="35" ht="19.5" customHeight="1">
      <c r="A35" s="143" t="s">
        <v>47</v>
      </c>
      <c r="B35" s="155">
        <f>'OD 0825'!I18</f>
        <v>0.04955821699</v>
      </c>
      <c r="C35" s="156">
        <f>'OD 1125'!I18</f>
        <v>0.4732007118</v>
      </c>
      <c r="D35" s="157">
        <f>'OD 1200'!I18</f>
        <v>0.274421429</v>
      </c>
      <c r="E35" s="158">
        <f>'OD 1500'!I18</f>
        <v>0.4449371383</v>
      </c>
      <c r="F35" s="159">
        <f>'OD 1800'!I18</f>
        <v>0.6537046685</v>
      </c>
      <c r="G35" s="139"/>
      <c r="H35" s="178">
        <f t="shared" si="9"/>
        <v>0.6537046685</v>
      </c>
      <c r="I35" s="155">
        <f t="shared" si="10"/>
        <v>0.04955821699</v>
      </c>
      <c r="J35" s="19">
        <f t="shared" si="11"/>
        <v>0.3791644329</v>
      </c>
      <c r="K35" s="19">
        <f t="shared" si="12"/>
        <v>0.2040355684</v>
      </c>
    </row>
    <row r="36" ht="19.5" customHeight="1">
      <c r="A36" s="143" t="s">
        <v>49</v>
      </c>
      <c r="B36" s="155">
        <f>'OD 0825'!I19</f>
        <v>0.8481946066</v>
      </c>
      <c r="C36" s="156">
        <f>'OD 1125'!I19</f>
        <v>0.7896960001</v>
      </c>
      <c r="D36" s="157">
        <f>'OD 1200'!I19</f>
        <v>0.7148146537</v>
      </c>
      <c r="E36" s="158">
        <f>'OD 1500'!I19</f>
        <v>0.7560846463</v>
      </c>
      <c r="F36" s="159">
        <f>'OD 1800'!I19</f>
        <v>0.8067643989</v>
      </c>
      <c r="G36" s="139"/>
      <c r="H36" s="89">
        <f t="shared" si="9"/>
        <v>0.8481946066</v>
      </c>
      <c r="I36" s="157">
        <f t="shared" si="10"/>
        <v>0.7148146537</v>
      </c>
      <c r="J36" s="19">
        <f t="shared" si="11"/>
        <v>0.7831108611</v>
      </c>
      <c r="K36" s="19">
        <f t="shared" si="12"/>
        <v>0.04524054832</v>
      </c>
    </row>
    <row r="37" ht="19.5" customHeight="1">
      <c r="A37" s="143" t="s">
        <v>50</v>
      </c>
      <c r="B37" s="155">
        <f>'OD 0825'!I20</f>
        <v>468.1313647</v>
      </c>
      <c r="C37" s="156">
        <f>'OD 1125'!I20</f>
        <v>-103.2717117</v>
      </c>
      <c r="D37" s="157">
        <f>'OD 1200'!I20</f>
        <v>79.27238661</v>
      </c>
      <c r="E37" s="158">
        <f>'OD 1500'!I20</f>
        <v>-119.5779785</v>
      </c>
      <c r="F37" s="159">
        <f>'OD 1800'!I20</f>
        <v>-328.5947332</v>
      </c>
      <c r="G37" s="139"/>
      <c r="H37" s="89">
        <f t="shared" si="9"/>
        <v>468.1313647</v>
      </c>
      <c r="I37" s="159">
        <f t="shared" si="10"/>
        <v>-328.5947332</v>
      </c>
      <c r="J37" s="19">
        <f t="shared" si="11"/>
        <v>-0.8081344319</v>
      </c>
      <c r="K37" s="19">
        <f t="shared" si="12"/>
        <v>267.7186054</v>
      </c>
    </row>
    <row r="38" ht="19.5" customHeight="1">
      <c r="B38" s="164"/>
      <c r="C38" s="108"/>
      <c r="D38" s="165"/>
      <c r="E38" s="172"/>
      <c r="F38" s="173"/>
      <c r="G38" s="102"/>
      <c r="H38" s="102"/>
      <c r="I38" s="102"/>
      <c r="J38" s="174"/>
      <c r="K38" s="174"/>
    </row>
    <row r="39" ht="19.5" customHeight="1">
      <c r="B39" s="164"/>
      <c r="C39" s="108"/>
      <c r="D39" s="165"/>
      <c r="E39" s="172"/>
      <c r="F39" s="173"/>
      <c r="G39" s="102"/>
      <c r="H39" s="174" t="s">
        <v>3</v>
      </c>
      <c r="I39" s="174" t="s">
        <v>4</v>
      </c>
      <c r="J39" s="174" t="s">
        <v>5</v>
      </c>
      <c r="K39" s="174" t="s">
        <v>6</v>
      </c>
    </row>
    <row r="40" ht="19.5" customHeight="1">
      <c r="A40" s="143" t="s">
        <v>53</v>
      </c>
      <c r="B40" s="179">
        <f t="shared" ref="B40:F40" si="13">B2+B3</f>
        <v>202</v>
      </c>
      <c r="C40" s="58">
        <f t="shared" si="13"/>
        <v>216</v>
      </c>
      <c r="D40" s="51">
        <f t="shared" si="13"/>
        <v>143</v>
      </c>
      <c r="E40" s="45">
        <f t="shared" si="13"/>
        <v>297</v>
      </c>
      <c r="F40" s="18">
        <f t="shared" si="13"/>
        <v>274</v>
      </c>
      <c r="G40" s="139"/>
      <c r="H40" s="17">
        <f t="shared" ref="H40:H48" si="15">MAX(B40:F40)</f>
        <v>297</v>
      </c>
      <c r="I40" s="51">
        <f t="shared" ref="I40:I48" si="16">MIN(B40:F40)</f>
        <v>143</v>
      </c>
      <c r="J40" s="19">
        <f t="shared" ref="J40:J48" si="17">AVERAGE(B40:F40)</f>
        <v>226.4</v>
      </c>
      <c r="K40" s="19">
        <f t="shared" ref="K40:K48" si="18">STDEVP(B40:F40)</f>
        <v>54.60622675</v>
      </c>
    </row>
    <row r="41" ht="19.5" customHeight="1">
      <c r="A41" s="143" t="s">
        <v>54</v>
      </c>
      <c r="B41" s="179">
        <f t="shared" ref="B41:F41" si="14">B4+B5</f>
        <v>173</v>
      </c>
      <c r="C41" s="58">
        <f t="shared" si="14"/>
        <v>174</v>
      </c>
      <c r="D41" s="51">
        <f t="shared" si="14"/>
        <v>88</v>
      </c>
      <c r="E41" s="45">
        <f t="shared" si="14"/>
        <v>190</v>
      </c>
      <c r="F41" s="18">
        <f t="shared" si="14"/>
        <v>114</v>
      </c>
      <c r="G41" s="139"/>
      <c r="H41" s="17">
        <f t="shared" si="15"/>
        <v>190</v>
      </c>
      <c r="I41" s="51">
        <f t="shared" si="16"/>
        <v>88</v>
      </c>
      <c r="J41" s="19">
        <f t="shared" si="17"/>
        <v>147.8</v>
      </c>
      <c r="K41" s="19">
        <f t="shared" si="18"/>
        <v>39.5494627</v>
      </c>
    </row>
    <row r="42" ht="19.5" customHeight="1">
      <c r="A42" s="143" t="s">
        <v>55</v>
      </c>
      <c r="B42" s="179">
        <f t="shared" ref="B42:F42" si="19">B6+B7</f>
        <v>103</v>
      </c>
      <c r="C42" s="58">
        <f t="shared" si="19"/>
        <v>111</v>
      </c>
      <c r="D42" s="51">
        <f t="shared" si="19"/>
        <v>85</v>
      </c>
      <c r="E42" s="45">
        <f t="shared" si="19"/>
        <v>126</v>
      </c>
      <c r="F42" s="18">
        <f t="shared" si="19"/>
        <v>65</v>
      </c>
      <c r="G42" s="139"/>
      <c r="H42" s="17">
        <f t="shared" si="15"/>
        <v>126</v>
      </c>
      <c r="I42" s="18">
        <f t="shared" si="16"/>
        <v>65</v>
      </c>
      <c r="J42" s="19">
        <f t="shared" si="17"/>
        <v>98</v>
      </c>
      <c r="K42" s="19">
        <f t="shared" si="18"/>
        <v>21.14710382</v>
      </c>
    </row>
    <row r="43" ht="19.5" customHeight="1">
      <c r="A43" s="143" t="s">
        <v>56</v>
      </c>
      <c r="B43" s="179">
        <f t="shared" ref="B43:F43" si="20">B8+B9</f>
        <v>70</v>
      </c>
      <c r="C43" s="58">
        <f t="shared" si="20"/>
        <v>68</v>
      </c>
      <c r="D43" s="51">
        <f t="shared" si="20"/>
        <v>68</v>
      </c>
      <c r="E43" s="45">
        <f t="shared" si="20"/>
        <v>64</v>
      </c>
      <c r="F43" s="18">
        <f t="shared" si="20"/>
        <v>62</v>
      </c>
      <c r="G43" s="139"/>
      <c r="H43" s="24">
        <f t="shared" si="15"/>
        <v>70</v>
      </c>
      <c r="I43" s="18">
        <f t="shared" si="16"/>
        <v>62</v>
      </c>
      <c r="J43" s="19">
        <f t="shared" si="17"/>
        <v>66.4</v>
      </c>
      <c r="K43" s="19">
        <f t="shared" si="18"/>
        <v>2.939387691</v>
      </c>
    </row>
    <row r="44" ht="19.5" customHeight="1">
      <c r="A44" s="143" t="s">
        <v>57</v>
      </c>
      <c r="B44" s="179">
        <f t="shared" ref="B44:F44" si="21">B10+B11</f>
        <v>51</v>
      </c>
      <c r="C44" s="58">
        <f t="shared" si="21"/>
        <v>48</v>
      </c>
      <c r="D44" s="51">
        <f t="shared" si="21"/>
        <v>36</v>
      </c>
      <c r="E44" s="45">
        <f t="shared" si="21"/>
        <v>45</v>
      </c>
      <c r="F44" s="18">
        <f t="shared" si="21"/>
        <v>41</v>
      </c>
      <c r="G44" s="139"/>
      <c r="H44" s="24">
        <f t="shared" si="15"/>
        <v>51</v>
      </c>
      <c r="I44" s="51">
        <f t="shared" si="16"/>
        <v>36</v>
      </c>
      <c r="J44" s="19">
        <f t="shared" si="17"/>
        <v>44.2</v>
      </c>
      <c r="K44" s="19">
        <f t="shared" si="18"/>
        <v>5.268775949</v>
      </c>
    </row>
    <row r="45" ht="19.5" customHeight="1">
      <c r="A45" s="143" t="s">
        <v>59</v>
      </c>
      <c r="B45" s="179">
        <f t="shared" ref="B45:F45" si="22">B18+B19</f>
        <v>120</v>
      </c>
      <c r="C45" s="58">
        <f t="shared" si="22"/>
        <v>79</v>
      </c>
      <c r="D45" s="51">
        <f t="shared" si="22"/>
        <v>63</v>
      </c>
      <c r="E45" s="45">
        <f t="shared" si="22"/>
        <v>161</v>
      </c>
      <c r="F45" s="18">
        <f t="shared" si="22"/>
        <v>82</v>
      </c>
      <c r="G45" s="139"/>
      <c r="H45" s="17">
        <f t="shared" si="15"/>
        <v>161</v>
      </c>
      <c r="I45" s="51">
        <f t="shared" si="16"/>
        <v>63</v>
      </c>
      <c r="J45" s="19">
        <f t="shared" si="17"/>
        <v>101</v>
      </c>
      <c r="K45" s="19">
        <f t="shared" si="18"/>
        <v>35.35533906</v>
      </c>
    </row>
    <row r="46" ht="19.5" customHeight="1">
      <c r="A46" s="143" t="s">
        <v>61</v>
      </c>
      <c r="B46" s="179">
        <f t="shared" ref="B46:F46" si="23">B14+B15</f>
        <v>394</v>
      </c>
      <c r="C46" s="58">
        <f t="shared" si="23"/>
        <v>391</v>
      </c>
      <c r="D46" s="51">
        <f t="shared" si="23"/>
        <v>419</v>
      </c>
      <c r="E46" s="45">
        <f t="shared" si="23"/>
        <v>327</v>
      </c>
      <c r="F46" s="18">
        <f t="shared" si="23"/>
        <v>462</v>
      </c>
      <c r="G46" s="139"/>
      <c r="H46" s="21">
        <f t="shared" si="15"/>
        <v>462</v>
      </c>
      <c r="I46" s="45">
        <f t="shared" si="16"/>
        <v>327</v>
      </c>
      <c r="J46" s="19">
        <f t="shared" si="17"/>
        <v>398.6</v>
      </c>
      <c r="K46" s="19">
        <f t="shared" si="18"/>
        <v>43.91172964</v>
      </c>
    </row>
    <row r="47" ht="19.5" customHeight="1">
      <c r="A47" s="143" t="s">
        <v>62</v>
      </c>
      <c r="B47" s="179">
        <f t="shared" ref="B47:F47" si="24">B12+B13+B17</f>
        <v>476</v>
      </c>
      <c r="C47" s="58">
        <f t="shared" si="24"/>
        <v>458</v>
      </c>
      <c r="D47" s="51">
        <f t="shared" si="24"/>
        <v>265</v>
      </c>
      <c r="E47" s="45">
        <f t="shared" si="24"/>
        <v>628</v>
      </c>
      <c r="F47" s="18">
        <f t="shared" si="24"/>
        <v>509</v>
      </c>
      <c r="G47" s="139"/>
      <c r="H47" s="17">
        <f t="shared" si="15"/>
        <v>628</v>
      </c>
      <c r="I47" s="51">
        <f t="shared" si="16"/>
        <v>265</v>
      </c>
      <c r="J47" s="19">
        <f t="shared" si="17"/>
        <v>467.2</v>
      </c>
      <c r="K47" s="19">
        <f t="shared" si="18"/>
        <v>117.1757654</v>
      </c>
    </row>
    <row r="48" ht="19.5" customHeight="1">
      <c r="A48" s="143" t="s">
        <v>63</v>
      </c>
      <c r="B48" s="179">
        <f t="shared" ref="B48:F48" si="25">B20+B21</f>
        <v>102</v>
      </c>
      <c r="C48" s="58">
        <f t="shared" si="25"/>
        <v>97</v>
      </c>
      <c r="D48" s="51">
        <f t="shared" si="25"/>
        <v>90</v>
      </c>
      <c r="E48" s="45">
        <f t="shared" si="25"/>
        <v>280</v>
      </c>
      <c r="F48" s="18">
        <f t="shared" si="25"/>
        <v>145</v>
      </c>
      <c r="G48" s="139"/>
      <c r="H48" s="17">
        <f t="shared" si="15"/>
        <v>280</v>
      </c>
      <c r="I48" s="51">
        <f t="shared" si="16"/>
        <v>90</v>
      </c>
      <c r="J48" s="19">
        <f t="shared" si="17"/>
        <v>142.8</v>
      </c>
      <c r="K48" s="19">
        <f t="shared" si="18"/>
        <v>71.2443682</v>
      </c>
    </row>
    <row r="49" ht="19.5" customHeight="1">
      <c r="B49" s="180"/>
      <c r="C49" s="176"/>
      <c r="D49" s="181"/>
      <c r="E49" s="182"/>
      <c r="F49" s="183"/>
      <c r="H49" s="184"/>
      <c r="I49" s="184"/>
    </row>
    <row r="50" ht="19.5" customHeight="1">
      <c r="B50" s="180"/>
      <c r="C50" s="176"/>
      <c r="D50" s="181"/>
      <c r="E50" s="182"/>
      <c r="F50" s="183"/>
      <c r="H50" s="184"/>
      <c r="I50" s="184"/>
    </row>
    <row r="51" ht="19.5" customHeight="1">
      <c r="A51" s="185" t="s">
        <v>62</v>
      </c>
      <c r="B51" s="186">
        <f t="shared" ref="B51:F51" si="26">B12+B13+B17</f>
        <v>476</v>
      </c>
      <c r="C51" s="186">
        <f t="shared" si="26"/>
        <v>458</v>
      </c>
      <c r="D51" s="186">
        <f t="shared" si="26"/>
        <v>265</v>
      </c>
      <c r="E51" s="186">
        <f t="shared" si="26"/>
        <v>628</v>
      </c>
      <c r="F51" s="186">
        <f t="shared" si="26"/>
        <v>509</v>
      </c>
      <c r="G51" s="187"/>
      <c r="H51" s="187">
        <f t="shared" ref="H51:H52" si="28">sum(B51:F51)</f>
        <v>2336</v>
      </c>
      <c r="I51" s="184"/>
    </row>
    <row r="52" ht="19.5" customHeight="1">
      <c r="A52" s="187" t="s">
        <v>64</v>
      </c>
      <c r="B52" s="188">
        <f t="shared" ref="B52:F52" si="27">B17</f>
        <v>46</v>
      </c>
      <c r="C52" s="188">
        <f t="shared" si="27"/>
        <v>278</v>
      </c>
      <c r="D52" s="188">
        <f t="shared" si="27"/>
        <v>113</v>
      </c>
      <c r="E52" s="188">
        <f t="shared" si="27"/>
        <v>394</v>
      </c>
      <c r="F52" s="188">
        <f t="shared" si="27"/>
        <v>398</v>
      </c>
      <c r="G52" s="187"/>
      <c r="H52" s="187">
        <f t="shared" si="28"/>
        <v>1229</v>
      </c>
      <c r="I52" s="184"/>
    </row>
    <row r="53" ht="19.5" customHeight="1">
      <c r="A53" s="189" t="s">
        <v>65</v>
      </c>
      <c r="B53" s="190">
        <f t="shared" ref="B53:F53" si="29">B52/B51</f>
        <v>0.09663865546</v>
      </c>
      <c r="C53" s="190">
        <f t="shared" si="29"/>
        <v>0.6069868996</v>
      </c>
      <c r="D53" s="190">
        <f t="shared" si="29"/>
        <v>0.4264150943</v>
      </c>
      <c r="E53" s="190">
        <f t="shared" si="29"/>
        <v>0.627388535</v>
      </c>
      <c r="F53" s="190">
        <f t="shared" si="29"/>
        <v>0.7819253438</v>
      </c>
      <c r="G53" s="190"/>
      <c r="H53" s="190">
        <f>H52/H51</f>
        <v>0.5261130137</v>
      </c>
      <c r="I53" s="191"/>
      <c r="J53" s="192"/>
      <c r="K53" s="192"/>
      <c r="L53" s="192"/>
      <c r="M53" s="192"/>
      <c r="N53" s="192"/>
      <c r="O53" s="192"/>
      <c r="P53" s="192"/>
      <c r="Q53" s="192"/>
      <c r="R53" s="192"/>
      <c r="S53" s="192"/>
      <c r="T53" s="192"/>
      <c r="U53" s="192"/>
      <c r="V53" s="192"/>
      <c r="W53" s="192"/>
      <c r="X53" s="192"/>
      <c r="Y53" s="192"/>
      <c r="Z53" s="192"/>
    </row>
    <row r="54" ht="19.5" customHeight="1">
      <c r="A54" s="187" t="s">
        <v>66</v>
      </c>
      <c r="B54" s="188">
        <f t="shared" ref="B54:F54" si="30">B12+B13</f>
        <v>430</v>
      </c>
      <c r="C54" s="188">
        <f t="shared" si="30"/>
        <v>180</v>
      </c>
      <c r="D54" s="188">
        <f t="shared" si="30"/>
        <v>152</v>
      </c>
      <c r="E54" s="188">
        <f t="shared" si="30"/>
        <v>234</v>
      </c>
      <c r="F54" s="188">
        <f t="shared" si="30"/>
        <v>111</v>
      </c>
      <c r="G54" s="187"/>
      <c r="H54" s="187">
        <f>sum(B54:F54)</f>
        <v>1107</v>
      </c>
      <c r="I54" s="184"/>
    </row>
    <row r="55" ht="19.5" customHeight="1">
      <c r="A55" s="189" t="s">
        <v>65</v>
      </c>
      <c r="B55" s="190">
        <f t="shared" ref="B55:F55" si="31">B54/B51</f>
        <v>0.9033613445</v>
      </c>
      <c r="C55" s="190">
        <f t="shared" si="31"/>
        <v>0.3930131004</v>
      </c>
      <c r="D55" s="190">
        <f t="shared" si="31"/>
        <v>0.5735849057</v>
      </c>
      <c r="E55" s="190">
        <f t="shared" si="31"/>
        <v>0.372611465</v>
      </c>
      <c r="F55" s="190">
        <f t="shared" si="31"/>
        <v>0.2180746562</v>
      </c>
      <c r="G55" s="190"/>
      <c r="H55" s="190">
        <f>H54/H51</f>
        <v>0.4738869863</v>
      </c>
      <c r="I55" s="191"/>
      <c r="J55" s="192"/>
      <c r="K55" s="192"/>
      <c r="L55" s="192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</row>
    <row r="56" ht="19.5" customHeight="1">
      <c r="B56" s="180"/>
      <c r="C56" s="176"/>
      <c r="D56" s="181"/>
      <c r="E56" s="182"/>
      <c r="F56" s="183"/>
      <c r="H56" s="184"/>
      <c r="I56" s="184"/>
    </row>
    <row r="57" ht="19.5" customHeight="1">
      <c r="A57" s="152" t="s">
        <v>67</v>
      </c>
      <c r="B57" s="180"/>
      <c r="C57" s="176"/>
      <c r="D57" s="181"/>
      <c r="E57" s="182"/>
      <c r="F57" s="183"/>
      <c r="H57" s="184"/>
      <c r="I57" s="184"/>
    </row>
    <row r="58" ht="19.5" customHeight="1">
      <c r="A58" s="143" t="s">
        <v>40</v>
      </c>
      <c r="B58" s="180">
        <v>0.11102922570720487</v>
      </c>
      <c r="C58" s="176">
        <v>0.18121919529234098</v>
      </c>
      <c r="D58" s="181">
        <v>0.10192925854065864</v>
      </c>
      <c r="E58" s="182">
        <v>0.08896591525757695</v>
      </c>
      <c r="F58" s="183">
        <v>0.04626682813906385</v>
      </c>
      <c r="G58">
        <v>0.14067045528267622</v>
      </c>
      <c r="H58" s="184">
        <v>0.1568627450980392</v>
      </c>
      <c r="I58" s="184">
        <v>0.23366834170854273</v>
      </c>
      <c r="J58">
        <v>0.12006319115323855</v>
      </c>
      <c r="K58">
        <v>0.014146860032192109</v>
      </c>
      <c r="L58">
        <v>0.10147379215675127</v>
      </c>
      <c r="M58">
        <v>0.14947335353490124</v>
      </c>
      <c r="N58">
        <v>0.10732284605740082</v>
      </c>
      <c r="O58">
        <v>0.14410605239884833</v>
      </c>
      <c r="P58">
        <v>0.15136450986625397</v>
      </c>
      <c r="Q58" s="193">
        <f t="shared" ref="Q58:Q63" si="32">AVERAGE(B58:P58)</f>
        <v>0.1232375047</v>
      </c>
    </row>
    <row r="59" ht="19.5" customHeight="1">
      <c r="A59" s="143" t="s">
        <v>41</v>
      </c>
      <c r="B59" s="180">
        <v>0.09927477419655586</v>
      </c>
      <c r="C59" s="176">
        <v>0.10396615098063575</v>
      </c>
      <c r="D59" s="181">
        <v>0.14198609511293842</v>
      </c>
      <c r="E59" s="182">
        <v>0.12194907647254617</v>
      </c>
      <c r="F59" s="183">
        <v>0.10980729887225649</v>
      </c>
      <c r="G59">
        <v>0.08435876905767865</v>
      </c>
      <c r="H59" s="184">
        <v>0.10364145658263306</v>
      </c>
      <c r="I59" s="184">
        <v>0.11055276381909548</v>
      </c>
      <c r="J59">
        <v>0.18799368088467613</v>
      </c>
      <c r="K59">
        <v>0.1053010875602394</v>
      </c>
      <c r="L59">
        <v>0.0955721881460596</v>
      </c>
      <c r="M59">
        <v>0.17402715203402475</v>
      </c>
      <c r="N59">
        <v>0.13874133241222136</v>
      </c>
      <c r="O59">
        <v>0.08304574750502586</v>
      </c>
      <c r="P59">
        <v>0.09578496795571007</v>
      </c>
      <c r="Q59" s="193">
        <f t="shared" si="32"/>
        <v>0.1170668361</v>
      </c>
    </row>
    <row r="60" ht="19.5" customHeight="1">
      <c r="A60" s="143" t="s">
        <v>43</v>
      </c>
      <c r="B60" s="180">
        <v>0.21030399990376075</v>
      </c>
      <c r="C60" s="176">
        <v>0.28518534627297676</v>
      </c>
      <c r="D60" s="181">
        <v>0.24391535365359707</v>
      </c>
      <c r="E60" s="182">
        <v>0.21091499173012312</v>
      </c>
      <c r="F60" s="183">
        <v>0.15607412701132034</v>
      </c>
      <c r="G60">
        <v>0.22502922434035488</v>
      </c>
      <c r="H60" s="184">
        <v>0.2605042016806723</v>
      </c>
      <c r="I60" s="184">
        <v>0.3442211055276382</v>
      </c>
      <c r="J60">
        <v>0.30805687203791465</v>
      </c>
      <c r="K60">
        <v>0.1194479475924315</v>
      </c>
      <c r="L60">
        <v>0.19704598030281087</v>
      </c>
      <c r="M60">
        <v>0.32350050556892596</v>
      </c>
      <c r="N60">
        <v>0.2460641784696222</v>
      </c>
      <c r="O60">
        <v>0.22715179990387419</v>
      </c>
      <c r="P60">
        <v>0.24714947782196403</v>
      </c>
      <c r="Q60" s="193">
        <f t="shared" si="32"/>
        <v>0.2403043408</v>
      </c>
    </row>
    <row r="61" ht="19.5" customHeight="1">
      <c r="A61" s="143" t="s">
        <v>45</v>
      </c>
      <c r="B61" s="180">
        <v>0.3164952883083911</v>
      </c>
      <c r="C61" s="176">
        <v>0.44039322472196335</v>
      </c>
      <c r="D61" s="181">
        <v>0.3111475080215723</v>
      </c>
      <c r="E61" s="182">
        <v>0.4052704833646421</v>
      </c>
      <c r="F61" s="183">
        <v>0.5554136790941132</v>
      </c>
      <c r="G61">
        <v>0.42992182728001116</v>
      </c>
      <c r="H61" s="184">
        <v>0.29971988795518206</v>
      </c>
      <c r="I61" s="184">
        <v>0.43467336683417085</v>
      </c>
      <c r="J61">
        <v>0.32385466034755134</v>
      </c>
      <c r="K61">
        <v>0.41220589060188734</v>
      </c>
      <c r="L61">
        <v>0.550324728085877</v>
      </c>
      <c r="M61">
        <v>0.38534358057379736</v>
      </c>
      <c r="N61">
        <v>0.41101451820409224</v>
      </c>
      <c r="O61">
        <v>0.5556198785507033</v>
      </c>
      <c r="P61">
        <v>0.33045931935743017</v>
      </c>
      <c r="Q61" s="193">
        <f t="shared" si="32"/>
        <v>0.4107905228</v>
      </c>
    </row>
    <row r="62" ht="19.5" customHeight="1">
      <c r="A62" s="143" t="s">
        <v>47</v>
      </c>
      <c r="B62" s="180">
        <v>0.4732007117878481</v>
      </c>
      <c r="C62" s="176">
        <v>0.2744214290050598</v>
      </c>
      <c r="D62" s="181">
        <v>0.44493713832483056</v>
      </c>
      <c r="E62" s="182">
        <v>0.3838145249052347</v>
      </c>
      <c r="F62" s="183">
        <v>0.28851219389456645</v>
      </c>
      <c r="G62">
        <v>0.3450489483796341</v>
      </c>
      <c r="H62" s="184">
        <v>0.43977591036414565</v>
      </c>
      <c r="I62" s="184">
        <v>0.22110552763819097</v>
      </c>
      <c r="J62">
        <v>0.36808846761453395</v>
      </c>
      <c r="K62">
        <v>0.4683461618056811</v>
      </c>
      <c r="L62">
        <v>0.25262929161131226</v>
      </c>
      <c r="M62">
        <v>0.2911559138572766</v>
      </c>
      <c r="N62">
        <v>0.3429213033262857</v>
      </c>
      <c r="O62">
        <v>0.21722832154542246</v>
      </c>
      <c r="P62">
        <v>0.42239120282060577</v>
      </c>
      <c r="Q62" s="193">
        <f t="shared" si="32"/>
        <v>0.3489051365</v>
      </c>
    </row>
    <row r="63" ht="19.5" customHeight="1">
      <c r="A63" s="143" t="s">
        <v>49</v>
      </c>
      <c r="B63" s="180">
        <v>0.7896960000962392</v>
      </c>
      <c r="C63" s="176">
        <v>0.7148146537270231</v>
      </c>
      <c r="D63" s="181">
        <v>0.7560846463464028</v>
      </c>
      <c r="E63" s="182">
        <v>0.7890850082698768</v>
      </c>
      <c r="F63" s="183">
        <v>0.8439258729886796</v>
      </c>
      <c r="G63">
        <v>0.7749707756596453</v>
      </c>
      <c r="H63" s="184">
        <v>0.7394957983193278</v>
      </c>
      <c r="I63" s="184">
        <v>0.6557788944723618</v>
      </c>
      <c r="J63">
        <v>0.6919431279620853</v>
      </c>
      <c r="K63">
        <v>0.8805520524075685</v>
      </c>
      <c r="L63">
        <v>0.8029540196971892</v>
      </c>
      <c r="M63">
        <v>0.676499494431074</v>
      </c>
      <c r="N63">
        <v>0.753935821530378</v>
      </c>
      <c r="O63">
        <v>0.7728482000961258</v>
      </c>
      <c r="P63">
        <v>0.7528505221780359</v>
      </c>
      <c r="Q63" s="193">
        <f t="shared" si="32"/>
        <v>0.7596956592</v>
      </c>
    </row>
    <row r="64" ht="19.5" customHeight="1">
      <c r="A64" s="143" t="s">
        <v>50</v>
      </c>
      <c r="B64" s="180">
        <v>-103.27171171171167</v>
      </c>
      <c r="C64" s="176">
        <v>79.27238661169052</v>
      </c>
      <c r="D64" s="181">
        <v>-119.57797854319593</v>
      </c>
      <c r="E64" s="182">
        <v>10.418288288288304</v>
      </c>
      <c r="F64" s="183">
        <v>151.26080393290914</v>
      </c>
      <c r="G64">
        <v>44.06360813099944</v>
      </c>
      <c r="H64" s="184">
        <v>-100.0</v>
      </c>
      <c r="I64" s="184">
        <v>84.99999999999999</v>
      </c>
      <c r="J64">
        <v>-27.999999999999996</v>
      </c>
      <c r="K64">
        <v>-25.710270270270254</v>
      </c>
      <c r="L64">
        <v>140.57523088117316</v>
      </c>
      <c r="M64">
        <v>44.621089779785464</v>
      </c>
      <c r="N64">
        <v>45.33306306306303</v>
      </c>
      <c r="O64">
        <v>181.73563648575526</v>
      </c>
      <c r="P64">
        <v>-71.82106154714846</v>
      </c>
      <c r="Q64" s="193"/>
    </row>
    <row r="65" ht="19.5" customHeight="1">
      <c r="A65" s="152" t="s">
        <v>68</v>
      </c>
      <c r="B65" s="180"/>
      <c r="C65" s="176"/>
      <c r="D65" s="181"/>
      <c r="E65" s="182"/>
      <c r="F65" s="183"/>
      <c r="H65" s="191"/>
      <c r="I65" s="184"/>
    </row>
    <row r="66" ht="19.5" customHeight="1">
      <c r="A66" s="143" t="s">
        <v>40</v>
      </c>
      <c r="B66" s="180">
        <v>0.009331410068575588</v>
      </c>
      <c r="C66" s="176">
        <v>0.016763000559277673</v>
      </c>
      <c r="D66" s="181">
        <v>0.01</v>
      </c>
      <c r="E66" s="182">
        <v>0.029411764705882353</v>
      </c>
      <c r="F66" s="183">
        <v>0.0031808556208928313</v>
      </c>
      <c r="H66" s="194">
        <f t="shared" ref="H66:H71" si="33">AVERAGE(B66:F66)</f>
        <v>0.01373740619</v>
      </c>
      <c r="I66" s="184"/>
    </row>
    <row r="67" ht="19.5" customHeight="1">
      <c r="A67" s="143" t="s">
        <v>41</v>
      </c>
      <c r="B67" s="180">
        <v>0.1564884016814712</v>
      </c>
      <c r="C67" s="176">
        <v>0.1381487803778123</v>
      </c>
      <c r="D67" s="181">
        <v>0.18285714285714286</v>
      </c>
      <c r="E67" s="182">
        <v>0.0</v>
      </c>
      <c r="F67" s="183">
        <v>0.1338676581385421</v>
      </c>
      <c r="H67" s="194">
        <f t="shared" si="33"/>
        <v>0.1222723966</v>
      </c>
      <c r="I67" s="184"/>
    </row>
    <row r="68" ht="19.5" customHeight="1">
      <c r="A68" s="143" t="s">
        <v>43</v>
      </c>
      <c r="B68" s="180">
        <v>0.16581981175004679</v>
      </c>
      <c r="C68" s="176">
        <v>0.15491178093709</v>
      </c>
      <c r="D68" s="181">
        <v>0.19285714285714287</v>
      </c>
      <c r="E68" s="182">
        <v>0.029411764705882353</v>
      </c>
      <c r="F68" s="183">
        <v>0.13704851375943491</v>
      </c>
      <c r="H68" s="194">
        <f t="shared" si="33"/>
        <v>0.1360098028</v>
      </c>
      <c r="I68" s="184"/>
    </row>
    <row r="69" ht="19.5" customHeight="1">
      <c r="A69" s="143" t="s">
        <v>45</v>
      </c>
      <c r="B69" s="180">
        <v>0.7006366828929945</v>
      </c>
      <c r="C69" s="176">
        <v>0.8124742888193067</v>
      </c>
      <c r="D69" s="181">
        <v>0.7857142857142857</v>
      </c>
      <c r="E69" s="182">
        <v>0.75</v>
      </c>
      <c r="F69" s="183">
        <v>0.760341856172925</v>
      </c>
      <c r="H69" s="194">
        <f t="shared" si="33"/>
        <v>0.7618334227</v>
      </c>
      <c r="I69" s="184"/>
    </row>
    <row r="70" ht="19.5" customHeight="1">
      <c r="A70" s="143" t="s">
        <v>47</v>
      </c>
      <c r="B70" s="180">
        <v>0.13354350535695866</v>
      </c>
      <c r="C70" s="176">
        <v>0.032613930243603505</v>
      </c>
      <c r="D70" s="181">
        <v>0.02142857142857143</v>
      </c>
      <c r="E70" s="182">
        <v>0.22058823529411764</v>
      </c>
      <c r="F70" s="183">
        <v>0.10260963006763998</v>
      </c>
      <c r="H70" s="194">
        <f t="shared" si="33"/>
        <v>0.1021567745</v>
      </c>
      <c r="I70" s="184"/>
    </row>
    <row r="71" ht="19.5" customHeight="1">
      <c r="A71" s="143" t="s">
        <v>49</v>
      </c>
      <c r="B71" s="180">
        <v>0.8341801882499532</v>
      </c>
      <c r="C71" s="176">
        <v>0.8450882190629102</v>
      </c>
      <c r="D71" s="181">
        <v>0.8071428571428572</v>
      </c>
      <c r="E71" s="182">
        <v>0.9705882352941176</v>
      </c>
      <c r="F71" s="183">
        <v>0.8629514862405651</v>
      </c>
      <c r="H71" s="194">
        <f t="shared" si="33"/>
        <v>0.8639901972</v>
      </c>
      <c r="I71" s="184"/>
    </row>
    <row r="72" ht="19.5" customHeight="1">
      <c r="A72" s="143" t="s">
        <v>50</v>
      </c>
      <c r="B72" s="180">
        <v>360.5842219756997</v>
      </c>
      <c r="C72" s="176">
        <v>461.04658693977495</v>
      </c>
      <c r="D72" s="181">
        <v>535.0</v>
      </c>
      <c r="E72" s="182">
        <v>252.0</v>
      </c>
      <c r="F72" s="183">
        <v>354.5331691386164</v>
      </c>
      <c r="H72" s="194"/>
      <c r="I72" s="184"/>
    </row>
    <row r="73" ht="19.5" customHeight="1">
      <c r="A73" s="152" t="s">
        <v>69</v>
      </c>
      <c r="B73" s="180"/>
      <c r="C73" s="176"/>
      <c r="D73" s="181"/>
      <c r="E73" s="182"/>
      <c r="F73" s="183"/>
      <c r="H73" s="194"/>
      <c r="I73" s="184"/>
    </row>
    <row r="74" ht="19.5" customHeight="1">
      <c r="A74" s="143" t="s">
        <v>40</v>
      </c>
      <c r="B74" s="180">
        <v>0.06595404994024093</v>
      </c>
      <c r="C74" s="176">
        <v>0.03827719757704023</v>
      </c>
      <c r="D74" s="181">
        <v>0.0891089108910891</v>
      </c>
      <c r="E74" s="182">
        <v>0.07881037170687044</v>
      </c>
      <c r="F74" s="183">
        <v>0.0972742225417127</v>
      </c>
      <c r="H74" s="194">
        <f t="shared" ref="H74:H79" si="34">AVERAGE(B74:F74)</f>
        <v>0.07388495053</v>
      </c>
      <c r="I74" s="184"/>
    </row>
    <row r="75" ht="19.5" customHeight="1">
      <c r="A75" s="143" t="s">
        <v>41</v>
      </c>
      <c r="B75" s="180">
        <v>0.12728155116056852</v>
      </c>
      <c r="C75" s="176">
        <v>0.1393379625567082</v>
      </c>
      <c r="D75" s="181">
        <v>0.13366336633663367</v>
      </c>
      <c r="E75" s="182">
        <v>0.08900274169109565</v>
      </c>
      <c r="F75" s="183">
        <v>0.11537931079354485</v>
      </c>
      <c r="H75" s="194">
        <f t="shared" si="34"/>
        <v>0.1209329865</v>
      </c>
      <c r="I75" s="184"/>
    </row>
    <row r="76" ht="19.5" customHeight="1">
      <c r="A76" s="143" t="s">
        <v>43</v>
      </c>
      <c r="B76" s="180">
        <v>0.19323560110080945</v>
      </c>
      <c r="C76" s="176">
        <v>0.17761516013374842</v>
      </c>
      <c r="D76" s="181">
        <v>0.22277227722772278</v>
      </c>
      <c r="E76" s="182">
        <v>0.1678131133979661</v>
      </c>
      <c r="F76" s="183">
        <v>0.21265353333525755</v>
      </c>
      <c r="H76" s="194">
        <f t="shared" si="34"/>
        <v>0.194817937</v>
      </c>
      <c r="I76" s="184"/>
    </row>
    <row r="77" ht="19.5" customHeight="1">
      <c r="A77" s="143" t="s">
        <v>45</v>
      </c>
      <c r="B77" s="180">
        <v>0.1530597303976327</v>
      </c>
      <c r="C77" s="176">
        <v>0.13200475863088013</v>
      </c>
      <c r="D77" s="181">
        <v>0.2838283828382838</v>
      </c>
      <c r="E77" s="182">
        <v>0.06945294582025892</v>
      </c>
      <c r="F77" s="183">
        <v>0.04661999712872769</v>
      </c>
      <c r="H77" s="194">
        <f t="shared" si="34"/>
        <v>0.136993163</v>
      </c>
      <c r="I77" s="184"/>
    </row>
    <row r="78" ht="19.5" customHeight="1">
      <c r="A78" s="143" t="s">
        <v>47</v>
      </c>
      <c r="B78" s="180">
        <v>0.653704668501558</v>
      </c>
      <c r="C78" s="176">
        <v>0.6903800812353713</v>
      </c>
      <c r="D78" s="181">
        <v>0.4933993399339934</v>
      </c>
      <c r="E78" s="182">
        <v>0.762733940781775</v>
      </c>
      <c r="F78" s="183">
        <v>0.7407264695360148</v>
      </c>
      <c r="H78" s="194">
        <f t="shared" si="34"/>
        <v>0.6681889</v>
      </c>
      <c r="I78" s="184"/>
    </row>
    <row r="79" ht="19.5" customHeight="1">
      <c r="A79" s="143" t="s">
        <v>49</v>
      </c>
      <c r="B79" s="180">
        <v>0.8067643988991906</v>
      </c>
      <c r="C79" s="176">
        <v>0.8223848398662514</v>
      </c>
      <c r="D79" s="181">
        <v>0.7772277227722773</v>
      </c>
      <c r="E79" s="182">
        <v>0.832186886602034</v>
      </c>
      <c r="F79" s="183">
        <v>0.7873464666647425</v>
      </c>
      <c r="H79" s="194">
        <f t="shared" si="34"/>
        <v>0.805182063</v>
      </c>
      <c r="I79" s="184"/>
    </row>
    <row r="80" ht="19.5" customHeight="1">
      <c r="A80" s="143" t="s">
        <v>50</v>
      </c>
      <c r="B80" s="180">
        <v>-328.59473317345754</v>
      </c>
      <c r="C80" s="176">
        <v>-261.3435350703415</v>
      </c>
      <c r="D80" s="181">
        <v>-126.99999999999999</v>
      </c>
      <c r="E80" s="182">
        <v>-463.7749936281381</v>
      </c>
      <c r="F80" s="183">
        <v>-471.3088774517186</v>
      </c>
      <c r="H80" s="194"/>
      <c r="I80" s="184"/>
    </row>
    <row r="81" ht="19.5" customHeight="1">
      <c r="B81" s="180"/>
      <c r="C81" s="176"/>
      <c r="D81" s="181"/>
      <c r="E81" s="182"/>
      <c r="F81" s="183"/>
      <c r="H81" s="184"/>
      <c r="I81" s="184"/>
    </row>
    <row r="82" ht="19.5" customHeight="1">
      <c r="B82" s="180"/>
      <c r="C82" s="176"/>
      <c r="D82" s="181"/>
      <c r="E82" s="182"/>
      <c r="F82" s="183"/>
      <c r="H82" s="195" t="s">
        <v>70</v>
      </c>
      <c r="I82" s="195" t="s">
        <v>71</v>
      </c>
    </row>
    <row r="83" ht="19.5" customHeight="1">
      <c r="B83" s="196">
        <v>624.9432726256922</v>
      </c>
      <c r="C83" s="197">
        <v>659.0181081081081</v>
      </c>
      <c r="D83" s="198">
        <v>477.62564879941795</v>
      </c>
      <c r="E83" s="199">
        <v>893.7761340109166</v>
      </c>
      <c r="F83" s="200">
        <v>656.3428653007711</v>
      </c>
      <c r="H83" s="201">
        <f t="shared" ref="H83:H87" si="35">MAX(B83:F83)</f>
        <v>893.776134</v>
      </c>
      <c r="I83" s="201">
        <f t="shared" ref="I83:I87" si="36">MIN(B83:F83)</f>
        <v>477.6256488</v>
      </c>
    </row>
    <row r="84" ht="19.5" customHeight="1">
      <c r="B84" s="180">
        <v>591.1912073358963</v>
      </c>
      <c r="C84" s="176">
        <v>485.56620334620334</v>
      </c>
      <c r="D84" s="181">
        <v>566.728970503181</v>
      </c>
      <c r="E84" s="182">
        <v>519.1718332392245</v>
      </c>
      <c r="F84" s="183">
        <v>468.04277426038135</v>
      </c>
      <c r="H84" s="201">
        <f t="shared" si="35"/>
        <v>591.1912073</v>
      </c>
      <c r="I84" s="201">
        <f t="shared" si="36"/>
        <v>468.0427743</v>
      </c>
    </row>
    <row r="85" ht="19.5" customHeight="1">
      <c r="B85" s="180">
        <v>700.0</v>
      </c>
      <c r="C85" s="176">
        <v>714.0</v>
      </c>
      <c r="D85" s="181">
        <v>398.0</v>
      </c>
      <c r="E85" s="182">
        <v>633.0</v>
      </c>
      <c r="F85" s="183">
        <v>606.0</v>
      </c>
      <c r="H85" s="201">
        <f t="shared" si="35"/>
        <v>714</v>
      </c>
      <c r="I85" s="201">
        <f t="shared" si="36"/>
        <v>398</v>
      </c>
    </row>
    <row r="86" ht="19.5" customHeight="1">
      <c r="B86" s="180">
        <v>635.8465173966697</v>
      </c>
      <c r="C86" s="176">
        <v>457.9648391248391</v>
      </c>
      <c r="D86" s="181">
        <v>472.21157484281423</v>
      </c>
      <c r="E86" s="182">
        <v>473.7466309053266</v>
      </c>
      <c r="F86" s="183">
        <v>668.9567390403976</v>
      </c>
      <c r="H86" s="201">
        <f t="shared" si="35"/>
        <v>668.956739</v>
      </c>
      <c r="I86" s="201">
        <f t="shared" si="36"/>
        <v>457.9648391</v>
      </c>
    </row>
    <row r="87" ht="19.5" customHeight="1">
      <c r="B87" s="202">
        <v>539.0235647080265</v>
      </c>
      <c r="C87" s="203">
        <v>665.7500772200772</v>
      </c>
      <c r="D87" s="204">
        <v>537.0572424858673</v>
      </c>
      <c r="E87" s="205">
        <v>781.242141916055</v>
      </c>
      <c r="F87" s="206">
        <v>679.0152464896832</v>
      </c>
      <c r="H87" s="201">
        <f t="shared" si="35"/>
        <v>781.2421419</v>
      </c>
      <c r="I87" s="201">
        <f t="shared" si="36"/>
        <v>537.0572425</v>
      </c>
    </row>
    <row r="88" ht="19.5" customHeight="1">
      <c r="A88" s="152" t="s">
        <v>72</v>
      </c>
      <c r="B88" s="207">
        <f>AVERAGE(B83:B87)</f>
        <v>618.2009124</v>
      </c>
      <c r="C88" s="103"/>
      <c r="D88" s="103"/>
      <c r="E88" s="103"/>
      <c r="F88" s="207">
        <f>AVERAGE(F83:F87)</f>
        <v>615.671525</v>
      </c>
      <c r="H88" s="184"/>
      <c r="I88" s="184"/>
    </row>
    <row r="89" ht="19.5" customHeight="1">
      <c r="A89" s="152" t="s">
        <v>72</v>
      </c>
      <c r="B89" s="103"/>
      <c r="C89" s="103"/>
      <c r="D89" s="207">
        <f>AVERAGE(C83:E87)</f>
        <v>582.3239603</v>
      </c>
      <c r="E89" s="103"/>
      <c r="F89" s="103"/>
      <c r="H89" s="184"/>
      <c r="I89" s="184"/>
    </row>
    <row r="90" ht="19.5" customHeight="1">
      <c r="A90" s="152" t="s">
        <v>70</v>
      </c>
      <c r="B90" s="208">
        <f>MAX(B83:B87)</f>
        <v>700</v>
      </c>
      <c r="C90" s="103"/>
      <c r="D90" s="207">
        <f>MAX(C83:E87)</f>
        <v>893.776134</v>
      </c>
      <c r="E90" s="103"/>
      <c r="F90" s="208">
        <f>MAX(F83:F87)</f>
        <v>679.0152465</v>
      </c>
      <c r="H90" s="184"/>
      <c r="I90" s="184"/>
    </row>
    <row r="91" ht="19.5" customHeight="1">
      <c r="A91" s="152" t="s">
        <v>71</v>
      </c>
      <c r="B91" s="208">
        <f>MIN(B83:B87)</f>
        <v>539.0235647</v>
      </c>
      <c r="C91" s="103"/>
      <c r="D91" s="208">
        <f>MIN(D83:D87)</f>
        <v>398</v>
      </c>
      <c r="E91" s="103"/>
      <c r="F91" s="208">
        <f>MIN(F83:F87)</f>
        <v>468.0427743</v>
      </c>
      <c r="H91" s="184"/>
      <c r="I91" s="184"/>
    </row>
    <row r="92" ht="19.5" customHeight="1">
      <c r="B92" s="180"/>
      <c r="C92" s="176"/>
      <c r="D92" s="181"/>
      <c r="E92" s="182"/>
      <c r="F92" s="183"/>
      <c r="H92" s="184"/>
      <c r="I92" s="184"/>
    </row>
    <row r="93" ht="19.5" customHeight="1">
      <c r="B93" s="180"/>
      <c r="C93" s="176"/>
      <c r="D93" s="181"/>
      <c r="E93" s="182"/>
      <c r="F93" s="183"/>
      <c r="H93" s="184"/>
      <c r="I93" s="184"/>
    </row>
    <row r="94" ht="19.5" customHeight="1">
      <c r="B94" s="180"/>
      <c r="C94" s="176"/>
      <c r="D94" s="181"/>
      <c r="E94" s="182"/>
      <c r="F94" s="183"/>
      <c r="H94" s="184"/>
      <c r="I94" s="184"/>
    </row>
    <row r="95" ht="19.5" customHeight="1">
      <c r="B95" s="180"/>
      <c r="C95" s="176"/>
      <c r="D95" s="181"/>
      <c r="E95" s="182"/>
      <c r="F95" s="183"/>
      <c r="H95" s="184"/>
      <c r="I95" s="184"/>
    </row>
    <row r="96" ht="19.5" customHeight="1">
      <c r="B96" s="180"/>
      <c r="C96" s="176"/>
      <c r="D96" s="181"/>
      <c r="E96" s="182"/>
      <c r="F96" s="183"/>
      <c r="H96" s="184"/>
      <c r="I96" s="184"/>
    </row>
    <row r="97" ht="19.5" customHeight="1">
      <c r="B97" s="180"/>
      <c r="C97" s="176"/>
      <c r="D97" s="181"/>
      <c r="E97" s="182"/>
      <c r="F97" s="183"/>
      <c r="H97" s="184"/>
      <c r="I97" s="184"/>
    </row>
    <row r="98" ht="19.5" customHeight="1">
      <c r="B98" s="180"/>
      <c r="C98" s="176"/>
      <c r="D98" s="181"/>
      <c r="E98" s="182"/>
      <c r="F98" s="183"/>
      <c r="H98" s="184"/>
      <c r="I98" s="184"/>
    </row>
    <row r="99" ht="19.5" customHeight="1">
      <c r="B99" s="180"/>
      <c r="C99" s="176"/>
      <c r="D99" s="181"/>
      <c r="E99" s="182"/>
      <c r="F99" s="183"/>
      <c r="H99" s="184"/>
      <c r="I99" s="184"/>
    </row>
    <row r="100" ht="19.5" customHeight="1">
      <c r="B100" s="180"/>
      <c r="C100" s="176"/>
      <c r="D100" s="181"/>
      <c r="E100" s="182"/>
      <c r="F100" s="183"/>
      <c r="H100" s="184"/>
      <c r="I100" s="184"/>
    </row>
    <row r="101" ht="19.5" customHeight="1">
      <c r="B101" s="180"/>
      <c r="C101" s="176"/>
      <c r="D101" s="181"/>
      <c r="E101" s="182"/>
      <c r="F101" s="183"/>
      <c r="H101" s="184"/>
      <c r="I101" s="184"/>
    </row>
    <row r="102" ht="19.5" customHeight="1">
      <c r="B102" s="180"/>
      <c r="C102" s="176"/>
      <c r="D102" s="181"/>
      <c r="E102" s="182"/>
      <c r="F102" s="183"/>
      <c r="H102" s="184"/>
      <c r="I102" s="184"/>
    </row>
    <row r="103" ht="19.5" customHeight="1">
      <c r="B103" s="180"/>
      <c r="C103" s="176"/>
      <c r="D103" s="181"/>
      <c r="E103" s="182"/>
      <c r="F103" s="183"/>
      <c r="H103" s="184"/>
      <c r="I103" s="184"/>
    </row>
    <row r="104" ht="19.5" customHeight="1">
      <c r="B104" s="180"/>
      <c r="C104" s="176"/>
      <c r="D104" s="181"/>
      <c r="E104" s="182"/>
      <c r="F104" s="183"/>
      <c r="H104" s="184"/>
      <c r="I104" s="184"/>
    </row>
    <row r="105" ht="19.5" customHeight="1">
      <c r="B105" s="180"/>
      <c r="C105" s="176"/>
      <c r="D105" s="181"/>
      <c r="E105" s="182"/>
      <c r="F105" s="183"/>
      <c r="H105" s="184"/>
      <c r="I105" s="184"/>
    </row>
    <row r="106" ht="19.5" customHeight="1">
      <c r="B106" s="180"/>
      <c r="C106" s="176"/>
      <c r="D106" s="181"/>
      <c r="E106" s="182"/>
      <c r="F106" s="183"/>
      <c r="H106" s="184"/>
      <c r="I106" s="184"/>
    </row>
    <row r="107" ht="19.5" customHeight="1">
      <c r="B107" s="180"/>
      <c r="C107" s="176"/>
      <c r="D107" s="181"/>
      <c r="E107" s="182"/>
      <c r="F107" s="183"/>
      <c r="H107" s="184"/>
      <c r="I107" s="184"/>
    </row>
    <row r="108" ht="19.5" customHeight="1">
      <c r="B108" s="180"/>
      <c r="C108" s="176"/>
      <c r="D108" s="181"/>
      <c r="E108" s="182"/>
      <c r="F108" s="183"/>
      <c r="H108" s="184"/>
      <c r="I108" s="184"/>
    </row>
    <row r="109" ht="19.5" customHeight="1">
      <c r="B109" s="180"/>
      <c r="C109" s="176"/>
      <c r="D109" s="181"/>
      <c r="E109" s="182"/>
      <c r="F109" s="183"/>
      <c r="H109" s="184"/>
      <c r="I109" s="184"/>
    </row>
    <row r="110" ht="19.5" customHeight="1">
      <c r="B110" s="180"/>
      <c r="C110" s="176"/>
      <c r="D110" s="181"/>
      <c r="E110" s="182"/>
      <c r="F110" s="183"/>
      <c r="H110" s="184"/>
      <c r="I110" s="184"/>
    </row>
    <row r="111" ht="19.5" customHeight="1">
      <c r="B111" s="180"/>
      <c r="C111" s="176"/>
      <c r="D111" s="181"/>
      <c r="E111" s="182"/>
      <c r="F111" s="183"/>
      <c r="H111" s="184"/>
      <c r="I111" s="184"/>
    </row>
    <row r="112" ht="19.5" customHeight="1">
      <c r="B112" s="180"/>
      <c r="C112" s="176"/>
      <c r="D112" s="181"/>
      <c r="E112" s="182"/>
      <c r="F112" s="183"/>
      <c r="H112" s="184"/>
      <c r="I112" s="184"/>
    </row>
    <row r="113" ht="19.5" customHeight="1">
      <c r="B113" s="180"/>
      <c r="C113" s="176"/>
      <c r="D113" s="181"/>
      <c r="E113" s="182"/>
      <c r="F113" s="183"/>
      <c r="H113" s="184"/>
      <c r="I113" s="184"/>
    </row>
    <row r="114" ht="19.5" customHeight="1">
      <c r="B114" s="180"/>
      <c r="C114" s="176"/>
      <c r="D114" s="181"/>
      <c r="E114" s="182"/>
      <c r="F114" s="183"/>
      <c r="H114" s="184"/>
      <c r="I114" s="184"/>
    </row>
    <row r="115" ht="19.5" customHeight="1">
      <c r="B115" s="180"/>
      <c r="C115" s="176"/>
      <c r="D115" s="181"/>
      <c r="E115" s="182"/>
      <c r="F115" s="183"/>
      <c r="H115" s="184"/>
      <c r="I115" s="184"/>
    </row>
    <row r="116" ht="19.5" customHeight="1">
      <c r="B116" s="180"/>
      <c r="C116" s="176"/>
      <c r="D116" s="181"/>
      <c r="E116" s="182"/>
      <c r="F116" s="183"/>
      <c r="H116" s="184"/>
      <c r="I116" s="184"/>
    </row>
    <row r="117" ht="19.5" customHeight="1">
      <c r="B117" s="180"/>
      <c r="C117" s="176"/>
      <c r="D117" s="181"/>
      <c r="E117" s="182"/>
      <c r="F117" s="183"/>
      <c r="H117" s="184"/>
      <c r="I117" s="184"/>
    </row>
    <row r="118" ht="19.5" customHeight="1">
      <c r="B118" s="180"/>
      <c r="C118" s="176"/>
      <c r="D118" s="181"/>
      <c r="E118" s="182"/>
      <c r="F118" s="183"/>
      <c r="H118" s="184"/>
      <c r="I118" s="184"/>
    </row>
    <row r="119" ht="19.5" customHeight="1">
      <c r="B119" s="180"/>
      <c r="C119" s="176"/>
      <c r="D119" s="181"/>
      <c r="E119" s="182"/>
      <c r="F119" s="183"/>
      <c r="H119" s="184"/>
      <c r="I119" s="184"/>
    </row>
    <row r="120" ht="19.5" customHeight="1">
      <c r="B120" s="180"/>
      <c r="C120" s="176"/>
      <c r="D120" s="181"/>
      <c r="E120" s="182"/>
      <c r="F120" s="183"/>
      <c r="H120" s="184"/>
      <c r="I120" s="184"/>
    </row>
    <row r="121" ht="19.5" customHeight="1">
      <c r="B121" s="180"/>
      <c r="C121" s="176"/>
      <c r="D121" s="181"/>
      <c r="E121" s="182"/>
      <c r="F121" s="183"/>
      <c r="H121" s="184"/>
      <c r="I121" s="184"/>
    </row>
    <row r="122" ht="19.5" customHeight="1">
      <c r="B122" s="180"/>
      <c r="C122" s="176"/>
      <c r="D122" s="181"/>
      <c r="E122" s="182"/>
      <c r="F122" s="183"/>
      <c r="H122" s="184"/>
      <c r="I122" s="184"/>
    </row>
    <row r="123" ht="19.5" customHeight="1">
      <c r="B123" s="180"/>
      <c r="C123" s="176"/>
      <c r="D123" s="181"/>
      <c r="E123" s="182"/>
      <c r="F123" s="183"/>
      <c r="H123" s="184"/>
      <c r="I123" s="184"/>
    </row>
    <row r="124" ht="19.5" customHeight="1">
      <c r="B124" s="180"/>
      <c r="C124" s="176"/>
      <c r="D124" s="181"/>
      <c r="E124" s="182"/>
      <c r="F124" s="183"/>
      <c r="H124" s="184"/>
      <c r="I124" s="184"/>
    </row>
    <row r="125" ht="19.5" customHeight="1">
      <c r="B125" s="180"/>
      <c r="C125" s="176"/>
      <c r="D125" s="181"/>
      <c r="E125" s="182"/>
      <c r="F125" s="183"/>
      <c r="H125" s="184"/>
      <c r="I125" s="184"/>
    </row>
    <row r="126" ht="19.5" customHeight="1">
      <c r="B126" s="180"/>
      <c r="C126" s="176"/>
      <c r="D126" s="181"/>
      <c r="E126" s="182"/>
      <c r="F126" s="183"/>
      <c r="H126" s="184"/>
      <c r="I126" s="184"/>
    </row>
    <row r="127" ht="19.5" customHeight="1">
      <c r="B127" s="180"/>
      <c r="C127" s="176"/>
      <c r="D127" s="181"/>
      <c r="E127" s="182"/>
      <c r="F127" s="183"/>
      <c r="H127" s="184"/>
      <c r="I127" s="184"/>
    </row>
    <row r="128" ht="19.5" customHeight="1">
      <c r="B128" s="180"/>
      <c r="C128" s="176"/>
      <c r="D128" s="181"/>
      <c r="E128" s="182"/>
      <c r="F128" s="183"/>
      <c r="H128" s="184"/>
      <c r="I128" s="184"/>
    </row>
    <row r="129" ht="19.5" customHeight="1">
      <c r="B129" s="180"/>
      <c r="C129" s="176"/>
      <c r="D129" s="181"/>
      <c r="E129" s="182"/>
      <c r="F129" s="183"/>
      <c r="H129" s="184"/>
      <c r="I129" s="184"/>
    </row>
    <row r="130" ht="19.5" customHeight="1">
      <c r="B130" s="180"/>
      <c r="C130" s="176"/>
      <c r="D130" s="181"/>
      <c r="E130" s="182"/>
      <c r="F130" s="183"/>
      <c r="H130" s="184"/>
      <c r="I130" s="184"/>
    </row>
    <row r="131" ht="19.5" customHeight="1">
      <c r="B131" s="180"/>
      <c r="C131" s="176"/>
      <c r="D131" s="181"/>
      <c r="E131" s="182"/>
      <c r="F131" s="183"/>
      <c r="H131" s="184"/>
      <c r="I131" s="184"/>
    </row>
    <row r="132" ht="19.5" customHeight="1">
      <c r="B132" s="180"/>
      <c r="C132" s="176"/>
      <c r="D132" s="181"/>
      <c r="E132" s="182"/>
      <c r="F132" s="183"/>
      <c r="H132" s="184"/>
      <c r="I132" s="184"/>
    </row>
    <row r="133" ht="19.5" customHeight="1">
      <c r="B133" s="180"/>
      <c r="C133" s="176"/>
      <c r="D133" s="181"/>
      <c r="E133" s="182"/>
      <c r="F133" s="183"/>
      <c r="H133" s="184"/>
      <c r="I133" s="184"/>
    </row>
    <row r="134" ht="19.5" customHeight="1">
      <c r="B134" s="180"/>
      <c r="C134" s="176"/>
      <c r="D134" s="181"/>
      <c r="E134" s="182"/>
      <c r="F134" s="183"/>
      <c r="H134" s="184"/>
      <c r="I134" s="184"/>
    </row>
    <row r="135" ht="19.5" customHeight="1">
      <c r="B135" s="180"/>
      <c r="C135" s="176"/>
      <c r="D135" s="181"/>
      <c r="E135" s="182"/>
      <c r="F135" s="183"/>
      <c r="H135" s="184"/>
      <c r="I135" s="184"/>
    </row>
    <row r="136" ht="19.5" customHeight="1">
      <c r="B136" s="180"/>
      <c r="C136" s="176"/>
      <c r="D136" s="181"/>
      <c r="E136" s="182"/>
      <c r="F136" s="183"/>
      <c r="H136" s="184"/>
      <c r="I136" s="184"/>
    </row>
    <row r="137" ht="19.5" customHeight="1">
      <c r="B137" s="180"/>
      <c r="C137" s="176"/>
      <c r="D137" s="181"/>
      <c r="E137" s="182"/>
      <c r="F137" s="183"/>
      <c r="H137" s="184"/>
      <c r="I137" s="184"/>
    </row>
    <row r="138" ht="19.5" customHeight="1">
      <c r="B138" s="180"/>
      <c r="C138" s="176"/>
      <c r="D138" s="181"/>
      <c r="E138" s="182"/>
      <c r="F138" s="183"/>
      <c r="H138" s="184"/>
      <c r="I138" s="184"/>
    </row>
    <row r="139" ht="19.5" customHeight="1">
      <c r="B139" s="180"/>
      <c r="C139" s="176"/>
      <c r="D139" s="181"/>
      <c r="E139" s="182"/>
      <c r="F139" s="183"/>
      <c r="H139" s="184"/>
      <c r="I139" s="184"/>
    </row>
    <row r="140" ht="19.5" customHeight="1">
      <c r="B140" s="180"/>
      <c r="C140" s="176"/>
      <c r="D140" s="181"/>
      <c r="E140" s="182"/>
      <c r="F140" s="183"/>
      <c r="H140" s="184"/>
      <c r="I140" s="184"/>
    </row>
    <row r="141" ht="19.5" customHeight="1">
      <c r="B141" s="180"/>
      <c r="C141" s="176"/>
      <c r="D141" s="181"/>
      <c r="E141" s="182"/>
      <c r="F141" s="183"/>
      <c r="H141" s="184"/>
      <c r="I141" s="184"/>
    </row>
    <row r="142" ht="19.5" customHeight="1">
      <c r="B142" s="180"/>
      <c r="C142" s="176"/>
      <c r="D142" s="181"/>
      <c r="E142" s="182"/>
      <c r="F142" s="183"/>
      <c r="H142" s="184"/>
      <c r="I142" s="184"/>
    </row>
    <row r="143" ht="19.5" customHeight="1">
      <c r="B143" s="180"/>
      <c r="C143" s="176"/>
      <c r="D143" s="181"/>
      <c r="E143" s="182"/>
      <c r="F143" s="183"/>
      <c r="H143" s="184"/>
      <c r="I143" s="184"/>
    </row>
    <row r="144" ht="19.5" customHeight="1">
      <c r="B144" s="180"/>
      <c r="C144" s="176"/>
      <c r="D144" s="181"/>
      <c r="E144" s="182"/>
      <c r="F144" s="183"/>
      <c r="H144" s="184"/>
      <c r="I144" s="184"/>
    </row>
    <row r="145" ht="19.5" customHeight="1">
      <c r="B145" s="180"/>
      <c r="C145" s="176"/>
      <c r="D145" s="181"/>
      <c r="E145" s="182"/>
      <c r="F145" s="183"/>
      <c r="H145" s="184"/>
      <c r="I145" s="184"/>
    </row>
    <row r="146" ht="19.5" customHeight="1">
      <c r="B146" s="180"/>
      <c r="C146" s="176"/>
      <c r="D146" s="181"/>
      <c r="E146" s="182"/>
      <c r="F146" s="183"/>
      <c r="H146" s="184"/>
      <c r="I146" s="184"/>
    </row>
    <row r="147" ht="19.5" customHeight="1">
      <c r="B147" s="180"/>
      <c r="C147" s="176"/>
      <c r="D147" s="181"/>
      <c r="E147" s="182"/>
      <c r="F147" s="183"/>
      <c r="H147" s="184"/>
      <c r="I147" s="184"/>
    </row>
    <row r="148" ht="19.5" customHeight="1">
      <c r="B148" s="180"/>
      <c r="C148" s="176"/>
      <c r="D148" s="181"/>
      <c r="E148" s="182"/>
      <c r="F148" s="183"/>
      <c r="H148" s="184"/>
      <c r="I148" s="184"/>
    </row>
    <row r="149" ht="19.5" customHeight="1">
      <c r="B149" s="180"/>
      <c r="C149" s="176"/>
      <c r="D149" s="181"/>
      <c r="E149" s="182"/>
      <c r="F149" s="183"/>
      <c r="H149" s="184"/>
      <c r="I149" s="184"/>
    </row>
    <row r="150" ht="19.5" customHeight="1">
      <c r="B150" s="180"/>
      <c r="C150" s="176"/>
      <c r="D150" s="181"/>
      <c r="E150" s="182"/>
      <c r="F150" s="183"/>
      <c r="H150" s="184"/>
      <c r="I150" s="184"/>
    </row>
    <row r="151" ht="19.5" customHeight="1">
      <c r="B151" s="180"/>
      <c r="C151" s="176"/>
      <c r="D151" s="181"/>
      <c r="E151" s="182"/>
      <c r="F151" s="183"/>
      <c r="H151" s="184"/>
      <c r="I151" s="184"/>
    </row>
    <row r="152" ht="19.5" customHeight="1">
      <c r="B152" s="180"/>
      <c r="C152" s="176"/>
      <c r="D152" s="181"/>
      <c r="E152" s="182"/>
      <c r="F152" s="183"/>
      <c r="H152" s="184"/>
      <c r="I152" s="184"/>
    </row>
    <row r="153" ht="19.5" customHeight="1">
      <c r="B153" s="180"/>
      <c r="C153" s="176"/>
      <c r="D153" s="181"/>
      <c r="E153" s="182"/>
      <c r="F153" s="183"/>
      <c r="H153" s="184"/>
      <c r="I153" s="184"/>
    </row>
    <row r="154" ht="19.5" customHeight="1">
      <c r="B154" s="180"/>
      <c r="C154" s="176"/>
      <c r="D154" s="181"/>
      <c r="E154" s="182"/>
      <c r="F154" s="183"/>
      <c r="H154" s="184"/>
      <c r="I154" s="184"/>
    </row>
    <row r="155" ht="19.5" customHeight="1">
      <c r="B155" s="180"/>
      <c r="C155" s="176"/>
      <c r="D155" s="181"/>
      <c r="E155" s="182"/>
      <c r="F155" s="183"/>
      <c r="H155" s="184"/>
      <c r="I155" s="184"/>
    </row>
    <row r="156" ht="19.5" customHeight="1">
      <c r="B156" s="180"/>
      <c r="C156" s="176"/>
      <c r="D156" s="181"/>
      <c r="E156" s="182"/>
      <c r="F156" s="183"/>
      <c r="H156" s="184"/>
      <c r="I156" s="184"/>
    </row>
    <row r="157" ht="19.5" customHeight="1">
      <c r="B157" s="180"/>
      <c r="C157" s="176"/>
      <c r="D157" s="181"/>
      <c r="E157" s="182"/>
      <c r="F157" s="183"/>
      <c r="H157" s="184"/>
      <c r="I157" s="184"/>
    </row>
    <row r="158" ht="19.5" customHeight="1">
      <c r="B158" s="180"/>
      <c r="C158" s="176"/>
      <c r="D158" s="181"/>
      <c r="E158" s="182"/>
      <c r="F158" s="183"/>
      <c r="H158" s="184"/>
      <c r="I158" s="184"/>
    </row>
    <row r="159" ht="19.5" customHeight="1">
      <c r="B159" s="180"/>
      <c r="C159" s="176"/>
      <c r="D159" s="181"/>
      <c r="E159" s="182"/>
      <c r="F159" s="183"/>
      <c r="H159" s="184"/>
      <c r="I159" s="184"/>
    </row>
    <row r="160" ht="19.5" customHeight="1">
      <c r="B160" s="180"/>
      <c r="C160" s="176"/>
      <c r="D160" s="181"/>
      <c r="E160" s="182"/>
      <c r="F160" s="183"/>
      <c r="H160" s="184"/>
      <c r="I160" s="184"/>
    </row>
    <row r="161" ht="19.5" customHeight="1">
      <c r="B161" s="180"/>
      <c r="C161" s="176"/>
      <c r="D161" s="181"/>
      <c r="E161" s="182"/>
      <c r="F161" s="183"/>
      <c r="H161" s="184"/>
      <c r="I161" s="184"/>
    </row>
    <row r="162" ht="19.5" customHeight="1">
      <c r="B162" s="180"/>
      <c r="C162" s="176"/>
      <c r="D162" s="181"/>
      <c r="E162" s="182"/>
      <c r="F162" s="183"/>
      <c r="H162" s="184"/>
      <c r="I162" s="184"/>
    </row>
    <row r="163" ht="19.5" customHeight="1">
      <c r="B163" s="180"/>
      <c r="C163" s="176"/>
      <c r="D163" s="181"/>
      <c r="E163" s="182"/>
      <c r="F163" s="183"/>
      <c r="H163" s="184"/>
      <c r="I163" s="184"/>
    </row>
    <row r="164" ht="19.5" customHeight="1">
      <c r="B164" s="180"/>
      <c r="C164" s="176"/>
      <c r="D164" s="181"/>
      <c r="E164" s="182"/>
      <c r="F164" s="183"/>
      <c r="H164" s="184"/>
      <c r="I164" s="184"/>
    </row>
    <row r="165" ht="19.5" customHeight="1">
      <c r="B165" s="180"/>
      <c r="C165" s="176"/>
      <c r="D165" s="181"/>
      <c r="E165" s="182"/>
      <c r="F165" s="183"/>
      <c r="H165" s="184"/>
      <c r="I165" s="184"/>
    </row>
    <row r="166" ht="19.5" customHeight="1">
      <c r="B166" s="180"/>
      <c r="C166" s="176"/>
      <c r="D166" s="181"/>
      <c r="E166" s="182"/>
      <c r="F166" s="183"/>
      <c r="H166" s="184"/>
      <c r="I166" s="184"/>
    </row>
    <row r="167" ht="19.5" customHeight="1">
      <c r="B167" s="180"/>
      <c r="C167" s="176"/>
      <c r="D167" s="181"/>
      <c r="E167" s="182"/>
      <c r="F167" s="183"/>
      <c r="H167" s="184"/>
      <c r="I167" s="184"/>
    </row>
    <row r="168" ht="19.5" customHeight="1">
      <c r="B168" s="180"/>
      <c r="C168" s="176"/>
      <c r="D168" s="181"/>
      <c r="E168" s="182"/>
      <c r="F168" s="183"/>
      <c r="H168" s="184"/>
      <c r="I168" s="184"/>
    </row>
    <row r="169" ht="19.5" customHeight="1">
      <c r="B169" s="180"/>
      <c r="C169" s="176"/>
      <c r="D169" s="181"/>
      <c r="E169" s="182"/>
      <c r="F169" s="183"/>
      <c r="H169" s="184"/>
      <c r="I169" s="184"/>
    </row>
    <row r="170" ht="19.5" customHeight="1">
      <c r="B170" s="180"/>
      <c r="C170" s="176"/>
      <c r="D170" s="181"/>
      <c r="E170" s="182"/>
      <c r="F170" s="183"/>
      <c r="H170" s="184"/>
      <c r="I170" s="184"/>
    </row>
    <row r="171" ht="19.5" customHeight="1">
      <c r="B171" s="180"/>
      <c r="C171" s="176"/>
      <c r="D171" s="181"/>
      <c r="E171" s="182"/>
      <c r="F171" s="183"/>
      <c r="H171" s="184"/>
      <c r="I171" s="184"/>
    </row>
    <row r="172" ht="19.5" customHeight="1">
      <c r="B172" s="180"/>
      <c r="C172" s="176"/>
      <c r="D172" s="181"/>
      <c r="E172" s="182"/>
      <c r="F172" s="183"/>
      <c r="H172" s="184"/>
      <c r="I172" s="184"/>
    </row>
    <row r="173" ht="19.5" customHeight="1">
      <c r="B173" s="180"/>
      <c r="C173" s="176"/>
      <c r="D173" s="181"/>
      <c r="E173" s="182"/>
      <c r="F173" s="183"/>
      <c r="H173" s="184"/>
      <c r="I173" s="184"/>
    </row>
    <row r="174" ht="19.5" customHeight="1">
      <c r="B174" s="180"/>
      <c r="C174" s="176"/>
      <c r="D174" s="181"/>
      <c r="E174" s="182"/>
      <c r="F174" s="183"/>
      <c r="H174" s="184"/>
      <c r="I174" s="184"/>
    </row>
    <row r="175" ht="19.5" customHeight="1">
      <c r="B175" s="180"/>
      <c r="C175" s="176"/>
      <c r="D175" s="181"/>
      <c r="E175" s="182"/>
      <c r="F175" s="183"/>
      <c r="H175" s="184"/>
      <c r="I175" s="184"/>
    </row>
    <row r="176" ht="19.5" customHeight="1">
      <c r="B176" s="180"/>
      <c r="C176" s="176"/>
      <c r="D176" s="181"/>
      <c r="E176" s="182"/>
      <c r="F176" s="183"/>
      <c r="H176" s="184"/>
      <c r="I176" s="184"/>
    </row>
    <row r="177" ht="19.5" customHeight="1">
      <c r="B177" s="180"/>
      <c r="C177" s="176"/>
      <c r="D177" s="181"/>
      <c r="E177" s="182"/>
      <c r="F177" s="183"/>
      <c r="H177" s="184"/>
      <c r="I177" s="184"/>
    </row>
    <row r="178" ht="19.5" customHeight="1">
      <c r="B178" s="180"/>
      <c r="C178" s="176"/>
      <c r="D178" s="181"/>
      <c r="E178" s="182"/>
      <c r="F178" s="183"/>
      <c r="H178" s="184"/>
      <c r="I178" s="184"/>
    </row>
    <row r="179" ht="19.5" customHeight="1">
      <c r="B179" s="180"/>
      <c r="C179" s="176"/>
      <c r="D179" s="181"/>
      <c r="E179" s="182"/>
      <c r="F179" s="183"/>
      <c r="H179" s="184"/>
      <c r="I179" s="184"/>
    </row>
    <row r="180" ht="19.5" customHeight="1">
      <c r="B180" s="180"/>
      <c r="C180" s="176"/>
      <c r="D180" s="181"/>
      <c r="E180" s="182"/>
      <c r="F180" s="183"/>
      <c r="H180" s="184"/>
      <c r="I180" s="184"/>
    </row>
    <row r="181" ht="19.5" customHeight="1">
      <c r="B181" s="180"/>
      <c r="C181" s="176"/>
      <c r="D181" s="181"/>
      <c r="E181" s="182"/>
      <c r="F181" s="183"/>
      <c r="H181" s="184"/>
      <c r="I181" s="184"/>
    </row>
    <row r="182" ht="19.5" customHeight="1">
      <c r="B182" s="180"/>
      <c r="C182" s="176"/>
      <c r="D182" s="181"/>
      <c r="E182" s="182"/>
      <c r="F182" s="183"/>
      <c r="H182" s="184"/>
      <c r="I182" s="184"/>
    </row>
    <row r="183" ht="19.5" customHeight="1">
      <c r="B183" s="180"/>
      <c r="C183" s="176"/>
      <c r="D183" s="181"/>
      <c r="E183" s="182"/>
      <c r="F183" s="183"/>
      <c r="H183" s="184"/>
      <c r="I183" s="184"/>
    </row>
    <row r="184" ht="19.5" customHeight="1">
      <c r="B184" s="180"/>
      <c r="C184" s="176"/>
      <c r="D184" s="181"/>
      <c r="E184" s="182"/>
      <c r="F184" s="183"/>
      <c r="H184" s="184"/>
      <c r="I184" s="184"/>
    </row>
    <row r="185" ht="19.5" customHeight="1">
      <c r="B185" s="180"/>
      <c r="C185" s="176"/>
      <c r="D185" s="181"/>
      <c r="E185" s="182"/>
      <c r="F185" s="183"/>
      <c r="H185" s="184"/>
      <c r="I185" s="184"/>
    </row>
    <row r="186" ht="19.5" customHeight="1">
      <c r="B186" s="180"/>
      <c r="C186" s="176"/>
      <c r="D186" s="181"/>
      <c r="E186" s="182"/>
      <c r="F186" s="183"/>
      <c r="H186" s="184"/>
      <c r="I186" s="184"/>
    </row>
    <row r="187" ht="19.5" customHeight="1">
      <c r="B187" s="180"/>
      <c r="C187" s="176"/>
      <c r="D187" s="181"/>
      <c r="E187" s="182"/>
      <c r="F187" s="183"/>
      <c r="H187" s="184"/>
      <c r="I187" s="184"/>
    </row>
    <row r="188" ht="19.5" customHeight="1">
      <c r="B188" s="180"/>
      <c r="C188" s="176"/>
      <c r="D188" s="181"/>
      <c r="E188" s="182"/>
      <c r="F188" s="183"/>
      <c r="H188" s="184"/>
      <c r="I188" s="184"/>
    </row>
    <row r="189" ht="19.5" customHeight="1">
      <c r="B189" s="180"/>
      <c r="C189" s="176"/>
      <c r="D189" s="181"/>
      <c r="E189" s="182"/>
      <c r="F189" s="183"/>
      <c r="H189" s="184"/>
      <c r="I189" s="184"/>
    </row>
    <row r="190" ht="19.5" customHeight="1">
      <c r="B190" s="180"/>
      <c r="C190" s="176"/>
      <c r="D190" s="181"/>
      <c r="E190" s="182"/>
      <c r="F190" s="183"/>
      <c r="H190" s="184"/>
      <c r="I190" s="184"/>
    </row>
    <row r="191" ht="19.5" customHeight="1">
      <c r="B191" s="180"/>
      <c r="C191" s="176"/>
      <c r="D191" s="181"/>
      <c r="E191" s="182"/>
      <c r="F191" s="183"/>
      <c r="H191" s="184"/>
      <c r="I191" s="184"/>
    </row>
    <row r="192" ht="19.5" customHeight="1">
      <c r="B192" s="180"/>
      <c r="C192" s="176"/>
      <c r="D192" s="181"/>
      <c r="E192" s="182"/>
      <c r="F192" s="183"/>
      <c r="H192" s="184"/>
      <c r="I192" s="184"/>
    </row>
    <row r="193" ht="19.5" customHeight="1">
      <c r="B193" s="180"/>
      <c r="C193" s="176"/>
      <c r="D193" s="181"/>
      <c r="E193" s="182"/>
      <c r="F193" s="183"/>
      <c r="H193" s="184"/>
      <c r="I193" s="184"/>
    </row>
    <row r="194" ht="19.5" customHeight="1">
      <c r="B194" s="180"/>
      <c r="C194" s="176"/>
      <c r="D194" s="181"/>
      <c r="E194" s="182"/>
      <c r="F194" s="183"/>
      <c r="H194" s="184"/>
      <c r="I194" s="184"/>
    </row>
    <row r="195" ht="19.5" customHeight="1">
      <c r="B195" s="180"/>
      <c r="C195" s="176"/>
      <c r="D195" s="181"/>
      <c r="E195" s="182"/>
      <c r="F195" s="183"/>
      <c r="H195" s="184"/>
      <c r="I195" s="184"/>
    </row>
    <row r="196" ht="19.5" customHeight="1">
      <c r="B196" s="180"/>
      <c r="C196" s="176"/>
      <c r="D196" s="181"/>
      <c r="E196" s="182"/>
      <c r="F196" s="183"/>
      <c r="H196" s="184"/>
      <c r="I196" s="184"/>
    </row>
    <row r="197" ht="19.5" customHeight="1">
      <c r="B197" s="180"/>
      <c r="C197" s="176"/>
      <c r="D197" s="181"/>
      <c r="E197" s="182"/>
      <c r="F197" s="183"/>
      <c r="H197" s="184"/>
      <c r="I197" s="184"/>
    </row>
    <row r="198" ht="19.5" customHeight="1">
      <c r="B198" s="180"/>
      <c r="C198" s="176"/>
      <c r="D198" s="181"/>
      <c r="E198" s="182"/>
      <c r="F198" s="183"/>
      <c r="H198" s="184"/>
      <c r="I198" s="184"/>
    </row>
    <row r="199" ht="19.5" customHeight="1">
      <c r="B199" s="180"/>
      <c r="C199" s="176"/>
      <c r="D199" s="181"/>
      <c r="E199" s="182"/>
      <c r="F199" s="183"/>
      <c r="H199" s="184"/>
      <c r="I199" s="184"/>
    </row>
    <row r="200" ht="19.5" customHeight="1">
      <c r="B200" s="180"/>
      <c r="C200" s="176"/>
      <c r="D200" s="181"/>
      <c r="E200" s="182"/>
      <c r="F200" s="183"/>
      <c r="H200" s="184"/>
      <c r="I200" s="184"/>
    </row>
    <row r="201" ht="19.5" customHeight="1">
      <c r="B201" s="180"/>
      <c r="C201" s="176"/>
      <c r="D201" s="181"/>
      <c r="E201" s="182"/>
      <c r="F201" s="183"/>
      <c r="H201" s="184"/>
      <c r="I201" s="184"/>
    </row>
    <row r="202" ht="19.5" customHeight="1">
      <c r="B202" s="180"/>
      <c r="C202" s="176"/>
      <c r="D202" s="181"/>
      <c r="E202" s="182"/>
      <c r="F202" s="183"/>
      <c r="H202" s="184"/>
      <c r="I202" s="184"/>
    </row>
    <row r="203" ht="19.5" customHeight="1">
      <c r="B203" s="180"/>
      <c r="C203" s="176"/>
      <c r="D203" s="181"/>
      <c r="E203" s="182"/>
      <c r="F203" s="183"/>
      <c r="H203" s="184"/>
      <c r="I203" s="184"/>
    </row>
    <row r="204" ht="19.5" customHeight="1">
      <c r="B204" s="180"/>
      <c r="C204" s="176"/>
      <c r="D204" s="181"/>
      <c r="E204" s="182"/>
      <c r="F204" s="183"/>
      <c r="H204" s="184"/>
      <c r="I204" s="184"/>
    </row>
    <row r="205" ht="19.5" customHeight="1">
      <c r="B205" s="180"/>
      <c r="C205" s="176"/>
      <c r="D205" s="181"/>
      <c r="E205" s="182"/>
      <c r="F205" s="183"/>
      <c r="H205" s="184"/>
      <c r="I205" s="184"/>
    </row>
    <row r="206" ht="19.5" customHeight="1">
      <c r="B206" s="180"/>
      <c r="C206" s="176"/>
      <c r="D206" s="181"/>
      <c r="E206" s="182"/>
      <c r="F206" s="183"/>
      <c r="H206" s="184"/>
      <c r="I206" s="184"/>
    </row>
    <row r="207" ht="19.5" customHeight="1">
      <c r="B207" s="180"/>
      <c r="C207" s="176"/>
      <c r="D207" s="181"/>
      <c r="E207" s="182"/>
      <c r="F207" s="183"/>
      <c r="H207" s="184"/>
      <c r="I207" s="184"/>
    </row>
    <row r="208" ht="19.5" customHeight="1">
      <c r="B208" s="180"/>
      <c r="C208" s="176"/>
      <c r="D208" s="181"/>
      <c r="E208" s="182"/>
      <c r="F208" s="183"/>
      <c r="H208" s="184"/>
      <c r="I208" s="184"/>
    </row>
    <row r="209" ht="19.5" customHeight="1">
      <c r="B209" s="180"/>
      <c r="C209" s="176"/>
      <c r="D209" s="181"/>
      <c r="E209" s="182"/>
      <c r="F209" s="183"/>
      <c r="H209" s="184"/>
      <c r="I209" s="184"/>
    </row>
    <row r="210" ht="19.5" customHeight="1">
      <c r="B210" s="180"/>
      <c r="C210" s="176"/>
      <c r="D210" s="181"/>
      <c r="E210" s="182"/>
      <c r="F210" s="183"/>
      <c r="H210" s="184"/>
      <c r="I210" s="184"/>
    </row>
    <row r="211" ht="19.5" customHeight="1">
      <c r="B211" s="180"/>
      <c r="C211" s="176"/>
      <c r="D211" s="181"/>
      <c r="E211" s="182"/>
      <c r="F211" s="183"/>
      <c r="H211" s="184"/>
      <c r="I211" s="184"/>
    </row>
    <row r="212" ht="19.5" customHeight="1">
      <c r="B212" s="180"/>
      <c r="C212" s="176"/>
      <c r="D212" s="181"/>
      <c r="E212" s="182"/>
      <c r="F212" s="183"/>
      <c r="H212" s="184"/>
      <c r="I212" s="184"/>
    </row>
    <row r="213" ht="19.5" customHeight="1">
      <c r="B213" s="180"/>
      <c r="C213" s="176"/>
      <c r="D213" s="181"/>
      <c r="E213" s="182"/>
      <c r="F213" s="183"/>
      <c r="H213" s="184"/>
      <c r="I213" s="184"/>
    </row>
    <row r="214" ht="19.5" customHeight="1">
      <c r="B214" s="180"/>
      <c r="C214" s="176"/>
      <c r="D214" s="181"/>
      <c r="E214" s="182"/>
      <c r="F214" s="183"/>
      <c r="H214" s="184"/>
      <c r="I214" s="184"/>
    </row>
    <row r="215" ht="19.5" customHeight="1">
      <c r="B215" s="180"/>
      <c r="C215" s="176"/>
      <c r="D215" s="181"/>
      <c r="E215" s="182"/>
      <c r="F215" s="183"/>
      <c r="H215" s="184"/>
      <c r="I215" s="184"/>
    </row>
    <row r="216" ht="19.5" customHeight="1">
      <c r="B216" s="180"/>
      <c r="C216" s="176"/>
      <c r="D216" s="181"/>
      <c r="E216" s="182"/>
      <c r="F216" s="183"/>
      <c r="H216" s="184"/>
      <c r="I216" s="184"/>
    </row>
    <row r="217" ht="19.5" customHeight="1">
      <c r="B217" s="180"/>
      <c r="C217" s="176"/>
      <c r="D217" s="181"/>
      <c r="E217" s="182"/>
      <c r="F217" s="183"/>
      <c r="H217" s="184"/>
      <c r="I217" s="184"/>
    </row>
    <row r="218" ht="19.5" customHeight="1">
      <c r="B218" s="180"/>
      <c r="C218" s="176"/>
      <c r="D218" s="181"/>
      <c r="E218" s="182"/>
      <c r="F218" s="183"/>
      <c r="H218" s="184"/>
      <c r="I218" s="184"/>
    </row>
    <row r="219" ht="19.5" customHeight="1">
      <c r="B219" s="180"/>
      <c r="C219" s="176"/>
      <c r="D219" s="181"/>
      <c r="E219" s="182"/>
      <c r="F219" s="183"/>
      <c r="H219" s="184"/>
      <c r="I219" s="184"/>
    </row>
    <row r="220" ht="19.5" customHeight="1">
      <c r="B220" s="180"/>
      <c r="C220" s="176"/>
      <c r="D220" s="181"/>
      <c r="E220" s="182"/>
      <c r="F220" s="183"/>
      <c r="H220" s="184"/>
      <c r="I220" s="184"/>
    </row>
    <row r="221" ht="19.5" customHeight="1">
      <c r="B221" s="180"/>
      <c r="C221" s="176"/>
      <c r="D221" s="181"/>
      <c r="E221" s="182"/>
      <c r="F221" s="183"/>
      <c r="H221" s="184"/>
      <c r="I221" s="184"/>
    </row>
    <row r="222" ht="19.5" customHeight="1">
      <c r="B222" s="180"/>
      <c r="C222" s="176"/>
      <c r="D222" s="181"/>
      <c r="E222" s="182"/>
      <c r="F222" s="183"/>
      <c r="H222" s="184"/>
      <c r="I222" s="184"/>
    </row>
    <row r="223" ht="19.5" customHeight="1">
      <c r="B223" s="180"/>
      <c r="C223" s="176"/>
      <c r="D223" s="181"/>
      <c r="E223" s="182"/>
      <c r="F223" s="183"/>
      <c r="H223" s="184"/>
      <c r="I223" s="184"/>
    </row>
    <row r="224" ht="19.5" customHeight="1">
      <c r="B224" s="180"/>
      <c r="C224" s="176"/>
      <c r="D224" s="181"/>
      <c r="E224" s="182"/>
      <c r="F224" s="183"/>
      <c r="H224" s="184"/>
      <c r="I224" s="184"/>
    </row>
    <row r="225" ht="19.5" customHeight="1">
      <c r="B225" s="180"/>
      <c r="C225" s="176"/>
      <c r="D225" s="181"/>
      <c r="E225" s="182"/>
      <c r="F225" s="183"/>
      <c r="H225" s="184"/>
      <c r="I225" s="184"/>
    </row>
    <row r="226" ht="19.5" customHeight="1">
      <c r="B226" s="180"/>
      <c r="C226" s="176"/>
      <c r="D226" s="181"/>
      <c r="E226" s="182"/>
      <c r="F226" s="183"/>
      <c r="H226" s="184"/>
      <c r="I226" s="184"/>
    </row>
    <row r="227" ht="19.5" customHeight="1">
      <c r="B227" s="180"/>
      <c r="C227" s="176"/>
      <c r="D227" s="181"/>
      <c r="E227" s="182"/>
      <c r="F227" s="183"/>
      <c r="H227" s="184"/>
      <c r="I227" s="184"/>
    </row>
    <row r="228" ht="19.5" customHeight="1">
      <c r="B228" s="180"/>
      <c r="C228" s="176"/>
      <c r="D228" s="181"/>
      <c r="E228" s="182"/>
      <c r="F228" s="183"/>
      <c r="H228" s="184"/>
      <c r="I228" s="184"/>
    </row>
    <row r="229" ht="19.5" customHeight="1">
      <c r="B229" s="180"/>
      <c r="C229" s="176"/>
      <c r="D229" s="181"/>
      <c r="E229" s="182"/>
      <c r="F229" s="183"/>
      <c r="H229" s="184"/>
      <c r="I229" s="184"/>
    </row>
    <row r="230" ht="19.5" customHeight="1">
      <c r="B230" s="180"/>
      <c r="C230" s="176"/>
      <c r="D230" s="181"/>
      <c r="E230" s="182"/>
      <c r="F230" s="183"/>
      <c r="H230" s="184"/>
      <c r="I230" s="184"/>
    </row>
    <row r="231" ht="19.5" customHeight="1">
      <c r="B231" s="180"/>
      <c r="C231" s="176"/>
      <c r="D231" s="181"/>
      <c r="E231" s="182"/>
      <c r="F231" s="183"/>
      <c r="H231" s="184"/>
      <c r="I231" s="184"/>
    </row>
    <row r="232" ht="19.5" customHeight="1">
      <c r="B232" s="180"/>
      <c r="C232" s="176"/>
      <c r="D232" s="181"/>
      <c r="E232" s="182"/>
      <c r="F232" s="183"/>
      <c r="H232" s="184"/>
      <c r="I232" s="184"/>
    </row>
    <row r="233" ht="19.5" customHeight="1">
      <c r="B233" s="180"/>
      <c r="C233" s="176"/>
      <c r="D233" s="181"/>
      <c r="E233" s="182"/>
      <c r="F233" s="183"/>
      <c r="H233" s="184"/>
      <c r="I233" s="184"/>
    </row>
    <row r="234" ht="19.5" customHeight="1">
      <c r="B234" s="180"/>
      <c r="C234" s="176"/>
      <c r="D234" s="181"/>
      <c r="E234" s="182"/>
      <c r="F234" s="183"/>
      <c r="H234" s="184"/>
      <c r="I234" s="184"/>
    </row>
    <row r="235" ht="19.5" customHeight="1">
      <c r="B235" s="180"/>
      <c r="C235" s="176"/>
      <c r="D235" s="181"/>
      <c r="E235" s="182"/>
      <c r="F235" s="183"/>
      <c r="H235" s="184"/>
      <c r="I235" s="184"/>
    </row>
    <row r="236" ht="19.5" customHeight="1">
      <c r="B236" s="180"/>
      <c r="C236" s="176"/>
      <c r="D236" s="181"/>
      <c r="E236" s="182"/>
      <c r="F236" s="183"/>
      <c r="H236" s="184"/>
      <c r="I236" s="184"/>
    </row>
    <row r="237" ht="19.5" customHeight="1">
      <c r="B237" s="180"/>
      <c r="C237" s="176"/>
      <c r="D237" s="181"/>
      <c r="E237" s="182"/>
      <c r="F237" s="183"/>
      <c r="H237" s="184"/>
      <c r="I237" s="184"/>
    </row>
    <row r="238" ht="19.5" customHeight="1">
      <c r="B238" s="180"/>
      <c r="C238" s="176"/>
      <c r="D238" s="181"/>
      <c r="E238" s="182"/>
      <c r="F238" s="183"/>
      <c r="H238" s="184"/>
      <c r="I238" s="184"/>
    </row>
    <row r="239" ht="19.5" customHeight="1">
      <c r="B239" s="180"/>
      <c r="C239" s="176"/>
      <c r="D239" s="181"/>
      <c r="E239" s="182"/>
      <c r="F239" s="183"/>
      <c r="H239" s="184"/>
      <c r="I239" s="184"/>
    </row>
    <row r="240" ht="19.5" customHeight="1">
      <c r="B240" s="180"/>
      <c r="C240" s="176"/>
      <c r="D240" s="181"/>
      <c r="E240" s="182"/>
      <c r="F240" s="183"/>
      <c r="H240" s="184"/>
      <c r="I240" s="184"/>
    </row>
    <row r="241" ht="19.5" customHeight="1">
      <c r="B241" s="180"/>
      <c r="C241" s="176"/>
      <c r="D241" s="181"/>
      <c r="E241" s="182"/>
      <c r="F241" s="183"/>
      <c r="H241" s="184"/>
      <c r="I241" s="184"/>
    </row>
    <row r="242" ht="19.5" customHeight="1">
      <c r="B242" s="180"/>
      <c r="C242" s="176"/>
      <c r="D242" s="181"/>
      <c r="E242" s="182"/>
      <c r="F242" s="183"/>
      <c r="H242" s="184"/>
      <c r="I242" s="184"/>
    </row>
    <row r="243" ht="19.5" customHeight="1">
      <c r="B243" s="180"/>
      <c r="C243" s="176"/>
      <c r="D243" s="181"/>
      <c r="E243" s="182"/>
      <c r="F243" s="183"/>
      <c r="H243" s="184"/>
      <c r="I243" s="184"/>
    </row>
    <row r="244" ht="19.5" customHeight="1">
      <c r="B244" s="180"/>
      <c r="C244" s="176"/>
      <c r="D244" s="181"/>
      <c r="E244" s="182"/>
      <c r="F244" s="183"/>
      <c r="H244" s="184"/>
      <c r="I244" s="184"/>
    </row>
    <row r="245" ht="19.5" customHeight="1">
      <c r="B245" s="180"/>
      <c r="C245" s="176"/>
      <c r="D245" s="181"/>
      <c r="E245" s="182"/>
      <c r="F245" s="183"/>
      <c r="H245" s="184"/>
      <c r="I245" s="184"/>
    </row>
    <row r="246" ht="19.5" customHeight="1">
      <c r="B246" s="180"/>
      <c r="C246" s="176"/>
      <c r="D246" s="181"/>
      <c r="E246" s="182"/>
      <c r="F246" s="183"/>
      <c r="H246" s="184"/>
      <c r="I246" s="184"/>
    </row>
    <row r="247" ht="19.5" customHeight="1">
      <c r="B247" s="180"/>
      <c r="C247" s="176"/>
      <c r="D247" s="181"/>
      <c r="E247" s="182"/>
      <c r="F247" s="183"/>
      <c r="H247" s="184"/>
      <c r="I247" s="184"/>
    </row>
    <row r="248" ht="19.5" customHeight="1">
      <c r="B248" s="180"/>
      <c r="C248" s="176"/>
      <c r="D248" s="181"/>
      <c r="E248" s="182"/>
      <c r="F248" s="183"/>
      <c r="H248" s="184"/>
      <c r="I248" s="184"/>
    </row>
    <row r="249" ht="19.5" customHeight="1">
      <c r="B249" s="180"/>
      <c r="C249" s="176"/>
      <c r="D249" s="181"/>
      <c r="E249" s="182"/>
      <c r="F249" s="183"/>
      <c r="H249" s="184"/>
      <c r="I249" s="184"/>
    </row>
    <row r="250" ht="19.5" customHeight="1">
      <c r="B250" s="180"/>
      <c r="C250" s="176"/>
      <c r="D250" s="181"/>
      <c r="E250" s="182"/>
      <c r="F250" s="183"/>
      <c r="H250" s="184"/>
      <c r="I250" s="184"/>
    </row>
    <row r="251" ht="19.5" customHeight="1">
      <c r="B251" s="180"/>
      <c r="C251" s="176"/>
      <c r="D251" s="181"/>
      <c r="E251" s="182"/>
      <c r="F251" s="183"/>
      <c r="H251" s="184"/>
      <c r="I251" s="184"/>
    </row>
    <row r="252" ht="19.5" customHeight="1">
      <c r="B252" s="180"/>
      <c r="C252" s="176"/>
      <c r="D252" s="181"/>
      <c r="E252" s="182"/>
      <c r="F252" s="183"/>
      <c r="H252" s="184"/>
      <c r="I252" s="184"/>
    </row>
    <row r="253" ht="19.5" customHeight="1">
      <c r="B253" s="180"/>
      <c r="C253" s="176"/>
      <c r="D253" s="181"/>
      <c r="E253" s="182"/>
      <c r="F253" s="183"/>
      <c r="H253" s="184"/>
      <c r="I253" s="184"/>
    </row>
    <row r="254" ht="19.5" customHeight="1">
      <c r="B254" s="180"/>
      <c r="C254" s="176"/>
      <c r="D254" s="181"/>
      <c r="E254" s="182"/>
      <c r="F254" s="183"/>
      <c r="H254" s="184"/>
      <c r="I254" s="184"/>
    </row>
    <row r="255" ht="19.5" customHeight="1">
      <c r="B255" s="180"/>
      <c r="C255" s="176"/>
      <c r="D255" s="181"/>
      <c r="E255" s="182"/>
      <c r="F255" s="183"/>
      <c r="H255" s="184"/>
      <c r="I255" s="184"/>
    </row>
    <row r="256" ht="19.5" customHeight="1">
      <c r="B256" s="180"/>
      <c r="C256" s="176"/>
      <c r="D256" s="181"/>
      <c r="E256" s="182"/>
      <c r="F256" s="183"/>
      <c r="H256" s="184"/>
      <c r="I256" s="184"/>
    </row>
    <row r="257" ht="19.5" customHeight="1">
      <c r="B257" s="180"/>
      <c r="C257" s="176"/>
      <c r="D257" s="181"/>
      <c r="E257" s="182"/>
      <c r="F257" s="183"/>
      <c r="H257" s="184"/>
      <c r="I257" s="184"/>
    </row>
    <row r="258" ht="19.5" customHeight="1">
      <c r="B258" s="180"/>
      <c r="C258" s="176"/>
      <c r="D258" s="181"/>
      <c r="E258" s="182"/>
      <c r="F258" s="183"/>
      <c r="H258" s="184"/>
      <c r="I258" s="184"/>
    </row>
    <row r="259" ht="19.5" customHeight="1">
      <c r="B259" s="180"/>
      <c r="C259" s="176"/>
      <c r="D259" s="181"/>
      <c r="E259" s="182"/>
      <c r="F259" s="183"/>
      <c r="H259" s="184"/>
      <c r="I259" s="184"/>
    </row>
    <row r="260" ht="19.5" customHeight="1">
      <c r="B260" s="180"/>
      <c r="C260" s="176"/>
      <c r="D260" s="181"/>
      <c r="E260" s="182"/>
      <c r="F260" s="183"/>
      <c r="H260" s="184"/>
      <c r="I260" s="184"/>
    </row>
    <row r="261" ht="19.5" customHeight="1">
      <c r="B261" s="180"/>
      <c r="C261" s="176"/>
      <c r="D261" s="181"/>
      <c r="E261" s="182"/>
      <c r="F261" s="183"/>
      <c r="H261" s="184"/>
      <c r="I261" s="184"/>
    </row>
    <row r="262" ht="19.5" customHeight="1">
      <c r="B262" s="180"/>
      <c r="C262" s="176"/>
      <c r="D262" s="181"/>
      <c r="E262" s="182"/>
      <c r="F262" s="183"/>
      <c r="H262" s="184"/>
      <c r="I262" s="184"/>
    </row>
    <row r="263" ht="19.5" customHeight="1">
      <c r="B263" s="180"/>
      <c r="C263" s="176"/>
      <c r="D263" s="181"/>
      <c r="E263" s="182"/>
      <c r="F263" s="183"/>
      <c r="H263" s="184"/>
      <c r="I263" s="184"/>
    </row>
    <row r="264" ht="19.5" customHeight="1">
      <c r="B264" s="180"/>
      <c r="C264" s="176"/>
      <c r="D264" s="181"/>
      <c r="E264" s="182"/>
      <c r="F264" s="183"/>
      <c r="H264" s="184"/>
      <c r="I264" s="184"/>
    </row>
    <row r="265" ht="19.5" customHeight="1">
      <c r="B265" s="180"/>
      <c r="C265" s="176"/>
      <c r="D265" s="181"/>
      <c r="E265" s="182"/>
      <c r="F265" s="183"/>
      <c r="H265" s="184"/>
      <c r="I265" s="184"/>
    </row>
    <row r="266" ht="19.5" customHeight="1">
      <c r="B266" s="180"/>
      <c r="C266" s="176"/>
      <c r="D266" s="181"/>
      <c r="E266" s="182"/>
      <c r="F266" s="183"/>
      <c r="H266" s="184"/>
      <c r="I266" s="184"/>
    </row>
    <row r="267" ht="19.5" customHeight="1">
      <c r="B267" s="180"/>
      <c r="C267" s="176"/>
      <c r="D267" s="181"/>
      <c r="E267" s="182"/>
      <c r="F267" s="183"/>
      <c r="H267" s="184"/>
      <c r="I267" s="184"/>
    </row>
    <row r="268" ht="19.5" customHeight="1">
      <c r="B268" s="180"/>
      <c r="C268" s="176"/>
      <c r="D268" s="181"/>
      <c r="E268" s="182"/>
      <c r="F268" s="183"/>
      <c r="H268" s="184"/>
      <c r="I268" s="184"/>
    </row>
    <row r="269" ht="19.5" customHeight="1">
      <c r="B269" s="180"/>
      <c r="C269" s="176"/>
      <c r="D269" s="181"/>
      <c r="E269" s="182"/>
      <c r="F269" s="183"/>
      <c r="H269" s="184"/>
      <c r="I269" s="184"/>
    </row>
    <row r="270" ht="19.5" customHeight="1">
      <c r="B270" s="180"/>
      <c r="C270" s="176"/>
      <c r="D270" s="181"/>
      <c r="E270" s="182"/>
      <c r="F270" s="183"/>
      <c r="H270" s="184"/>
      <c r="I270" s="184"/>
    </row>
    <row r="271" ht="19.5" customHeight="1">
      <c r="B271" s="180"/>
      <c r="C271" s="176"/>
      <c r="D271" s="181"/>
      <c r="E271" s="182"/>
      <c r="F271" s="183"/>
      <c r="H271" s="184"/>
      <c r="I271" s="184"/>
    </row>
    <row r="272" ht="19.5" customHeight="1">
      <c r="B272" s="180"/>
      <c r="C272" s="176"/>
      <c r="D272" s="181"/>
      <c r="E272" s="182"/>
      <c r="F272" s="183"/>
      <c r="H272" s="184"/>
      <c r="I272" s="184"/>
    </row>
    <row r="273" ht="19.5" customHeight="1">
      <c r="B273" s="180"/>
      <c r="C273" s="176"/>
      <c r="D273" s="181"/>
      <c r="E273" s="182"/>
      <c r="F273" s="183"/>
      <c r="H273" s="184"/>
      <c r="I273" s="184"/>
    </row>
    <row r="274" ht="19.5" customHeight="1">
      <c r="B274" s="180"/>
      <c r="C274" s="176"/>
      <c r="D274" s="181"/>
      <c r="E274" s="182"/>
      <c r="F274" s="183"/>
      <c r="H274" s="184"/>
      <c r="I274" s="184"/>
    </row>
    <row r="275" ht="19.5" customHeight="1">
      <c r="B275" s="180"/>
      <c r="C275" s="176"/>
      <c r="D275" s="181"/>
      <c r="E275" s="182"/>
      <c r="F275" s="183"/>
      <c r="H275" s="184"/>
      <c r="I275" s="184"/>
    </row>
    <row r="276" ht="19.5" customHeight="1">
      <c r="B276" s="180"/>
      <c r="C276" s="176"/>
      <c r="D276" s="181"/>
      <c r="E276" s="182"/>
      <c r="F276" s="183"/>
      <c r="H276" s="184"/>
      <c r="I276" s="184"/>
    </row>
    <row r="277" ht="19.5" customHeight="1">
      <c r="B277" s="180"/>
      <c r="C277" s="176"/>
      <c r="D277" s="181"/>
      <c r="E277" s="182"/>
      <c r="F277" s="183"/>
      <c r="H277" s="184"/>
      <c r="I277" s="184"/>
    </row>
    <row r="278" ht="19.5" customHeight="1">
      <c r="B278" s="180"/>
      <c r="C278" s="176"/>
      <c r="D278" s="181"/>
      <c r="E278" s="182"/>
      <c r="F278" s="183"/>
      <c r="H278" s="184"/>
      <c r="I278" s="184"/>
    </row>
    <row r="279" ht="19.5" customHeight="1">
      <c r="B279" s="180"/>
      <c r="C279" s="176"/>
      <c r="D279" s="181"/>
      <c r="E279" s="182"/>
      <c r="F279" s="183"/>
      <c r="H279" s="184"/>
      <c r="I279" s="184"/>
    </row>
    <row r="280" ht="19.5" customHeight="1">
      <c r="B280" s="180"/>
      <c r="C280" s="176"/>
      <c r="D280" s="181"/>
      <c r="E280" s="182"/>
      <c r="F280" s="183"/>
      <c r="H280" s="184"/>
      <c r="I280" s="184"/>
    </row>
    <row r="281" ht="19.5" customHeight="1">
      <c r="B281" s="180"/>
      <c r="C281" s="176"/>
      <c r="D281" s="181"/>
      <c r="E281" s="182"/>
      <c r="F281" s="183"/>
      <c r="H281" s="184"/>
      <c r="I281" s="184"/>
    </row>
    <row r="282" ht="19.5" customHeight="1">
      <c r="B282" s="180"/>
      <c r="C282" s="176"/>
      <c r="D282" s="181"/>
      <c r="E282" s="182"/>
      <c r="F282" s="183"/>
      <c r="H282" s="184"/>
      <c r="I282" s="184"/>
    </row>
    <row r="283" ht="19.5" customHeight="1">
      <c r="B283" s="180"/>
      <c r="C283" s="176"/>
      <c r="D283" s="181"/>
      <c r="E283" s="182"/>
      <c r="F283" s="183"/>
      <c r="H283" s="184"/>
      <c r="I283" s="184"/>
    </row>
    <row r="284" ht="19.5" customHeight="1">
      <c r="B284" s="180"/>
      <c r="C284" s="176"/>
      <c r="D284" s="181"/>
      <c r="E284" s="182"/>
      <c r="F284" s="183"/>
      <c r="H284" s="184"/>
      <c r="I284" s="184"/>
    </row>
    <row r="285" ht="19.5" customHeight="1">
      <c r="B285" s="180"/>
      <c r="C285" s="176"/>
      <c r="D285" s="181"/>
      <c r="E285" s="182"/>
      <c r="F285" s="183"/>
      <c r="H285" s="184"/>
      <c r="I285" s="184"/>
    </row>
    <row r="286" ht="19.5" customHeight="1">
      <c r="B286" s="180"/>
      <c r="C286" s="176"/>
      <c r="D286" s="181"/>
      <c r="E286" s="182"/>
      <c r="F286" s="183"/>
      <c r="H286" s="184"/>
      <c r="I286" s="184"/>
    </row>
    <row r="287" ht="19.5" customHeight="1">
      <c r="B287" s="180"/>
      <c r="C287" s="176"/>
      <c r="D287" s="181"/>
      <c r="E287" s="182"/>
      <c r="F287" s="183"/>
      <c r="H287" s="184"/>
      <c r="I287" s="184"/>
    </row>
    <row r="288" ht="19.5" customHeight="1">
      <c r="B288" s="180"/>
      <c r="C288" s="176"/>
      <c r="D288" s="181"/>
      <c r="E288" s="182"/>
      <c r="F288" s="183"/>
      <c r="H288" s="184"/>
      <c r="I288" s="184"/>
    </row>
    <row r="289" ht="19.5" customHeight="1">
      <c r="B289" s="180"/>
      <c r="C289" s="176"/>
      <c r="D289" s="181"/>
      <c r="E289" s="182"/>
      <c r="F289" s="183"/>
      <c r="H289" s="184"/>
      <c r="I289" s="184"/>
    </row>
    <row r="290" ht="19.5" customHeight="1">
      <c r="B290" s="180"/>
      <c r="C290" s="176"/>
      <c r="D290" s="181"/>
      <c r="E290" s="182"/>
      <c r="F290" s="183"/>
      <c r="H290" s="184"/>
      <c r="I290" s="184"/>
    </row>
    <row r="291" ht="19.5" customHeight="1">
      <c r="B291" s="180"/>
      <c r="C291" s="176"/>
      <c r="D291" s="181"/>
      <c r="E291" s="182"/>
      <c r="F291" s="183"/>
      <c r="H291" s="184"/>
      <c r="I291" s="184"/>
    </row>
    <row r="292" ht="19.5" customHeight="1">
      <c r="B292" s="180"/>
      <c r="C292" s="176"/>
      <c r="D292" s="181"/>
      <c r="E292" s="182"/>
      <c r="F292" s="183"/>
      <c r="H292" s="184"/>
      <c r="I292" s="184"/>
    </row>
    <row r="293" ht="19.5" customHeight="1">
      <c r="B293" s="180"/>
      <c r="C293" s="176"/>
      <c r="D293" s="181"/>
      <c r="E293" s="182"/>
      <c r="F293" s="183"/>
      <c r="H293" s="184"/>
      <c r="I293" s="184"/>
    </row>
    <row r="294" ht="19.5" customHeight="1">
      <c r="B294" s="180"/>
      <c r="C294" s="176"/>
      <c r="D294" s="181"/>
      <c r="E294" s="182"/>
      <c r="F294" s="183"/>
      <c r="H294" s="184"/>
      <c r="I294" s="184"/>
    </row>
    <row r="295" ht="19.5" customHeight="1">
      <c r="B295" s="180"/>
      <c r="C295" s="176"/>
      <c r="D295" s="181"/>
      <c r="E295" s="182"/>
      <c r="F295" s="183"/>
      <c r="H295" s="184"/>
      <c r="I295" s="184"/>
    </row>
    <row r="296" ht="19.5" customHeight="1">
      <c r="B296" s="180"/>
      <c r="C296" s="176"/>
      <c r="D296" s="181"/>
      <c r="E296" s="182"/>
      <c r="F296" s="183"/>
      <c r="H296" s="184"/>
      <c r="I296" s="184"/>
    </row>
    <row r="297" ht="19.5" customHeight="1">
      <c r="B297" s="180"/>
      <c r="C297" s="176"/>
      <c r="D297" s="181"/>
      <c r="E297" s="182"/>
      <c r="F297" s="183"/>
      <c r="H297" s="184"/>
      <c r="I297" s="184"/>
    </row>
    <row r="298" ht="19.5" customHeight="1">
      <c r="B298" s="180"/>
      <c r="C298" s="176"/>
      <c r="D298" s="181"/>
      <c r="E298" s="182"/>
      <c r="F298" s="183"/>
      <c r="H298" s="184"/>
      <c r="I298" s="184"/>
    </row>
    <row r="299" ht="19.5" customHeight="1">
      <c r="B299" s="180"/>
      <c r="C299" s="176"/>
      <c r="D299" s="181"/>
      <c r="E299" s="182"/>
      <c r="F299" s="183"/>
      <c r="H299" s="184"/>
      <c r="I299" s="184"/>
    </row>
    <row r="300" ht="19.5" customHeight="1">
      <c r="B300" s="180"/>
      <c r="C300" s="176"/>
      <c r="D300" s="181"/>
      <c r="E300" s="182"/>
      <c r="F300" s="183"/>
      <c r="H300" s="184"/>
      <c r="I300" s="184"/>
    </row>
    <row r="301" ht="19.5" customHeight="1">
      <c r="B301" s="180"/>
      <c r="C301" s="176"/>
      <c r="D301" s="181"/>
      <c r="E301" s="182"/>
      <c r="F301" s="183"/>
      <c r="H301" s="184"/>
      <c r="I301" s="184"/>
    </row>
    <row r="302" ht="19.5" customHeight="1">
      <c r="B302" s="180"/>
      <c r="C302" s="176"/>
      <c r="D302" s="181"/>
      <c r="E302" s="182"/>
      <c r="F302" s="183"/>
      <c r="H302" s="184"/>
      <c r="I302" s="184"/>
    </row>
    <row r="303" ht="19.5" customHeight="1">
      <c r="B303" s="180"/>
      <c r="C303" s="176"/>
      <c r="D303" s="181"/>
      <c r="E303" s="182"/>
      <c r="F303" s="183"/>
      <c r="H303" s="184"/>
      <c r="I303" s="184"/>
    </row>
    <row r="304" ht="19.5" customHeight="1">
      <c r="B304" s="180"/>
      <c r="C304" s="176"/>
      <c r="D304" s="181"/>
      <c r="E304" s="182"/>
      <c r="F304" s="183"/>
      <c r="H304" s="184"/>
      <c r="I304" s="184"/>
    </row>
    <row r="305" ht="19.5" customHeight="1">
      <c r="B305" s="180"/>
      <c r="C305" s="176"/>
      <c r="D305" s="181"/>
      <c r="E305" s="182"/>
      <c r="F305" s="183"/>
      <c r="H305" s="184"/>
      <c r="I305" s="184"/>
    </row>
    <row r="306" ht="19.5" customHeight="1">
      <c r="B306" s="180"/>
      <c r="C306" s="176"/>
      <c r="D306" s="181"/>
      <c r="E306" s="182"/>
      <c r="F306" s="183"/>
      <c r="H306" s="184"/>
      <c r="I306" s="184"/>
    </row>
    <row r="307" ht="19.5" customHeight="1">
      <c r="B307" s="180"/>
      <c r="C307" s="176"/>
      <c r="D307" s="181"/>
      <c r="E307" s="182"/>
      <c r="F307" s="183"/>
      <c r="H307" s="184"/>
      <c r="I307" s="184"/>
    </row>
    <row r="308" ht="19.5" customHeight="1">
      <c r="B308" s="180"/>
      <c r="C308" s="176"/>
      <c r="D308" s="181"/>
      <c r="E308" s="182"/>
      <c r="F308" s="183"/>
      <c r="H308" s="184"/>
      <c r="I308" s="184"/>
    </row>
    <row r="309" ht="19.5" customHeight="1">
      <c r="B309" s="180"/>
      <c r="C309" s="176"/>
      <c r="D309" s="181"/>
      <c r="E309" s="182"/>
      <c r="F309" s="183"/>
      <c r="H309" s="184"/>
      <c r="I309" s="184"/>
    </row>
    <row r="310" ht="19.5" customHeight="1">
      <c r="B310" s="180"/>
      <c r="C310" s="176"/>
      <c r="D310" s="181"/>
      <c r="E310" s="182"/>
      <c r="F310" s="183"/>
      <c r="H310" s="184"/>
      <c r="I310" s="184"/>
    </row>
    <row r="311" ht="19.5" customHeight="1">
      <c r="B311" s="180"/>
      <c r="C311" s="176"/>
      <c r="D311" s="181"/>
      <c r="E311" s="182"/>
      <c r="F311" s="183"/>
      <c r="H311" s="184"/>
      <c r="I311" s="184"/>
    </row>
    <row r="312" ht="19.5" customHeight="1">
      <c r="B312" s="180"/>
      <c r="C312" s="176"/>
      <c r="D312" s="181"/>
      <c r="E312" s="182"/>
      <c r="F312" s="183"/>
      <c r="H312" s="184"/>
      <c r="I312" s="184"/>
    </row>
    <row r="313" ht="19.5" customHeight="1">
      <c r="B313" s="180"/>
      <c r="C313" s="176"/>
      <c r="D313" s="181"/>
      <c r="E313" s="182"/>
      <c r="F313" s="183"/>
      <c r="H313" s="184"/>
      <c r="I313" s="184"/>
    </row>
    <row r="314" ht="19.5" customHeight="1">
      <c r="B314" s="180"/>
      <c r="C314" s="176"/>
      <c r="D314" s="181"/>
      <c r="E314" s="182"/>
      <c r="F314" s="183"/>
      <c r="H314" s="184"/>
      <c r="I314" s="184"/>
    </row>
    <row r="315" ht="19.5" customHeight="1">
      <c r="B315" s="180"/>
      <c r="C315" s="176"/>
      <c r="D315" s="181"/>
      <c r="E315" s="182"/>
      <c r="F315" s="183"/>
      <c r="H315" s="184"/>
      <c r="I315" s="184"/>
    </row>
    <row r="316" ht="19.5" customHeight="1">
      <c r="B316" s="180"/>
      <c r="C316" s="176"/>
      <c r="D316" s="181"/>
      <c r="E316" s="182"/>
      <c r="F316" s="183"/>
      <c r="H316" s="184"/>
      <c r="I316" s="184"/>
    </row>
    <row r="317" ht="19.5" customHeight="1">
      <c r="B317" s="180"/>
      <c r="C317" s="176"/>
      <c r="D317" s="181"/>
      <c r="E317" s="182"/>
      <c r="F317" s="183"/>
      <c r="H317" s="184"/>
      <c r="I317" s="184"/>
    </row>
    <row r="318" ht="19.5" customHeight="1">
      <c r="B318" s="180"/>
      <c r="C318" s="176"/>
      <c r="D318" s="181"/>
      <c r="E318" s="182"/>
      <c r="F318" s="183"/>
      <c r="H318" s="184"/>
      <c r="I318" s="184"/>
    </row>
    <row r="319" ht="19.5" customHeight="1">
      <c r="B319" s="180"/>
      <c r="C319" s="176"/>
      <c r="D319" s="181"/>
      <c r="E319" s="182"/>
      <c r="F319" s="183"/>
      <c r="H319" s="184"/>
      <c r="I319" s="184"/>
    </row>
    <row r="320" ht="19.5" customHeight="1">
      <c r="B320" s="180"/>
      <c r="C320" s="176"/>
      <c r="D320" s="181"/>
      <c r="E320" s="182"/>
      <c r="F320" s="183"/>
      <c r="H320" s="184"/>
      <c r="I320" s="184"/>
    </row>
    <row r="321" ht="19.5" customHeight="1">
      <c r="B321" s="180"/>
      <c r="C321" s="176"/>
      <c r="D321" s="181"/>
      <c r="E321" s="182"/>
      <c r="F321" s="183"/>
      <c r="H321" s="184"/>
      <c r="I321" s="184"/>
    </row>
    <row r="322" ht="19.5" customHeight="1">
      <c r="B322" s="180"/>
      <c r="C322" s="176"/>
      <c r="D322" s="181"/>
      <c r="E322" s="182"/>
      <c r="F322" s="183"/>
      <c r="H322" s="184"/>
      <c r="I322" s="184"/>
    </row>
    <row r="323" ht="19.5" customHeight="1">
      <c r="B323" s="180"/>
      <c r="C323" s="176"/>
      <c r="D323" s="181"/>
      <c r="E323" s="182"/>
      <c r="F323" s="183"/>
      <c r="H323" s="184"/>
      <c r="I323" s="184"/>
    </row>
    <row r="324" ht="19.5" customHeight="1">
      <c r="B324" s="180"/>
      <c r="C324" s="176"/>
      <c r="D324" s="181"/>
      <c r="E324" s="182"/>
      <c r="F324" s="183"/>
      <c r="H324" s="184"/>
      <c r="I324" s="184"/>
    </row>
    <row r="325" ht="19.5" customHeight="1">
      <c r="B325" s="180"/>
      <c r="C325" s="176"/>
      <c r="D325" s="181"/>
      <c r="E325" s="182"/>
      <c r="F325" s="183"/>
      <c r="H325" s="184"/>
      <c r="I325" s="184"/>
    </row>
    <row r="326" ht="19.5" customHeight="1">
      <c r="B326" s="180"/>
      <c r="C326" s="176"/>
      <c r="D326" s="181"/>
      <c r="E326" s="182"/>
      <c r="F326" s="183"/>
      <c r="H326" s="184"/>
      <c r="I326" s="184"/>
    </row>
    <row r="327" ht="19.5" customHeight="1">
      <c r="B327" s="180"/>
      <c r="C327" s="176"/>
      <c r="D327" s="181"/>
      <c r="E327" s="182"/>
      <c r="F327" s="183"/>
      <c r="H327" s="184"/>
      <c r="I327" s="184"/>
    </row>
    <row r="328" ht="19.5" customHeight="1">
      <c r="B328" s="180"/>
      <c r="C328" s="176"/>
      <c r="D328" s="181"/>
      <c r="E328" s="182"/>
      <c r="F328" s="183"/>
      <c r="H328" s="184"/>
      <c r="I328" s="184"/>
    </row>
    <row r="329" ht="19.5" customHeight="1">
      <c r="B329" s="180"/>
      <c r="C329" s="176"/>
      <c r="D329" s="181"/>
      <c r="E329" s="182"/>
      <c r="F329" s="183"/>
      <c r="H329" s="184"/>
      <c r="I329" s="184"/>
    </row>
    <row r="330" ht="19.5" customHeight="1">
      <c r="B330" s="180"/>
      <c r="C330" s="176"/>
      <c r="D330" s="181"/>
      <c r="E330" s="182"/>
      <c r="F330" s="183"/>
      <c r="H330" s="184"/>
      <c r="I330" s="184"/>
    </row>
    <row r="331" ht="19.5" customHeight="1">
      <c r="B331" s="180"/>
      <c r="C331" s="176"/>
      <c r="D331" s="181"/>
      <c r="E331" s="182"/>
      <c r="F331" s="183"/>
      <c r="H331" s="184"/>
      <c r="I331" s="184"/>
    </row>
    <row r="332" ht="19.5" customHeight="1">
      <c r="B332" s="180"/>
      <c r="C332" s="176"/>
      <c r="D332" s="181"/>
      <c r="E332" s="182"/>
      <c r="F332" s="183"/>
      <c r="H332" s="184"/>
      <c r="I332" s="184"/>
    </row>
    <row r="333" ht="19.5" customHeight="1">
      <c r="B333" s="180"/>
      <c r="C333" s="176"/>
      <c r="D333" s="181"/>
      <c r="E333" s="182"/>
      <c r="F333" s="183"/>
      <c r="H333" s="184"/>
      <c r="I333" s="184"/>
    </row>
    <row r="334" ht="19.5" customHeight="1">
      <c r="B334" s="180"/>
      <c r="C334" s="176"/>
      <c r="D334" s="181"/>
      <c r="E334" s="182"/>
      <c r="F334" s="183"/>
      <c r="H334" s="184"/>
      <c r="I334" s="184"/>
    </row>
    <row r="335" ht="19.5" customHeight="1">
      <c r="B335" s="180"/>
      <c r="C335" s="176"/>
      <c r="D335" s="181"/>
      <c r="E335" s="182"/>
      <c r="F335" s="183"/>
      <c r="H335" s="184"/>
      <c r="I335" s="184"/>
    </row>
    <row r="336" ht="19.5" customHeight="1">
      <c r="B336" s="180"/>
      <c r="C336" s="176"/>
      <c r="D336" s="181"/>
      <c r="E336" s="182"/>
      <c r="F336" s="183"/>
      <c r="H336" s="184"/>
      <c r="I336" s="184"/>
    </row>
    <row r="337" ht="19.5" customHeight="1">
      <c r="B337" s="180"/>
      <c r="C337" s="176"/>
      <c r="D337" s="181"/>
      <c r="E337" s="182"/>
      <c r="F337" s="183"/>
      <c r="H337" s="184"/>
      <c r="I337" s="184"/>
    </row>
    <row r="338" ht="19.5" customHeight="1">
      <c r="B338" s="180"/>
      <c r="C338" s="176"/>
      <c r="D338" s="181"/>
      <c r="E338" s="182"/>
      <c r="F338" s="183"/>
      <c r="H338" s="184"/>
      <c r="I338" s="184"/>
    </row>
    <row r="339" ht="19.5" customHeight="1">
      <c r="B339" s="180"/>
      <c r="C339" s="176"/>
      <c r="D339" s="181"/>
      <c r="E339" s="182"/>
      <c r="F339" s="183"/>
      <c r="H339" s="184"/>
      <c r="I339" s="184"/>
    </row>
    <row r="340" ht="19.5" customHeight="1">
      <c r="B340" s="180"/>
      <c r="C340" s="176"/>
      <c r="D340" s="181"/>
      <c r="E340" s="182"/>
      <c r="F340" s="183"/>
      <c r="H340" s="184"/>
      <c r="I340" s="184"/>
    </row>
    <row r="341" ht="19.5" customHeight="1">
      <c r="B341" s="180"/>
      <c r="C341" s="176"/>
      <c r="D341" s="181"/>
      <c r="E341" s="182"/>
      <c r="F341" s="183"/>
      <c r="H341" s="184"/>
      <c r="I341" s="184"/>
    </row>
    <row r="342" ht="19.5" customHeight="1">
      <c r="B342" s="180"/>
      <c r="C342" s="176"/>
      <c r="D342" s="181"/>
      <c r="E342" s="182"/>
      <c r="F342" s="183"/>
      <c r="H342" s="184"/>
      <c r="I342" s="184"/>
    </row>
    <row r="343" ht="19.5" customHeight="1">
      <c r="B343" s="180"/>
      <c r="C343" s="176"/>
      <c r="D343" s="181"/>
      <c r="E343" s="182"/>
      <c r="F343" s="183"/>
      <c r="H343" s="184"/>
      <c r="I343" s="184"/>
    </row>
    <row r="344" ht="19.5" customHeight="1">
      <c r="B344" s="180"/>
      <c r="C344" s="176"/>
      <c r="D344" s="181"/>
      <c r="E344" s="182"/>
      <c r="F344" s="183"/>
      <c r="H344" s="184"/>
      <c r="I344" s="184"/>
    </row>
    <row r="345" ht="19.5" customHeight="1">
      <c r="B345" s="180"/>
      <c r="C345" s="176"/>
      <c r="D345" s="181"/>
      <c r="E345" s="182"/>
      <c r="F345" s="183"/>
      <c r="H345" s="184"/>
      <c r="I345" s="184"/>
    </row>
    <row r="346" ht="19.5" customHeight="1">
      <c r="B346" s="180"/>
      <c r="C346" s="176"/>
      <c r="D346" s="181"/>
      <c r="E346" s="182"/>
      <c r="F346" s="183"/>
      <c r="H346" s="184"/>
      <c r="I346" s="184"/>
    </row>
    <row r="347" ht="19.5" customHeight="1">
      <c r="B347" s="180"/>
      <c r="C347" s="176"/>
      <c r="D347" s="181"/>
      <c r="E347" s="182"/>
      <c r="F347" s="183"/>
      <c r="H347" s="184"/>
      <c r="I347" s="184"/>
    </row>
    <row r="348" ht="19.5" customHeight="1">
      <c r="B348" s="180"/>
      <c r="C348" s="176"/>
      <c r="D348" s="181"/>
      <c r="E348" s="182"/>
      <c r="F348" s="183"/>
      <c r="H348" s="184"/>
      <c r="I348" s="184"/>
    </row>
    <row r="349" ht="19.5" customHeight="1">
      <c r="B349" s="180"/>
      <c r="C349" s="176"/>
      <c r="D349" s="181"/>
      <c r="E349" s="182"/>
      <c r="F349" s="183"/>
      <c r="H349" s="184"/>
      <c r="I349" s="184"/>
    </row>
    <row r="350" ht="19.5" customHeight="1">
      <c r="B350" s="180"/>
      <c r="C350" s="176"/>
      <c r="D350" s="181"/>
      <c r="E350" s="182"/>
      <c r="F350" s="183"/>
      <c r="H350" s="184"/>
      <c r="I350" s="184"/>
    </row>
    <row r="351" ht="19.5" customHeight="1">
      <c r="B351" s="180"/>
      <c r="C351" s="176"/>
      <c r="D351" s="181"/>
      <c r="E351" s="182"/>
      <c r="F351" s="183"/>
      <c r="H351" s="184"/>
      <c r="I351" s="184"/>
    </row>
    <row r="352" ht="19.5" customHeight="1">
      <c r="B352" s="180"/>
      <c r="C352" s="176"/>
      <c r="D352" s="181"/>
      <c r="E352" s="182"/>
      <c r="F352" s="183"/>
      <c r="H352" s="184"/>
      <c r="I352" s="184"/>
    </row>
    <row r="353" ht="19.5" customHeight="1">
      <c r="B353" s="180"/>
      <c r="C353" s="176"/>
      <c r="D353" s="181"/>
      <c r="E353" s="182"/>
      <c r="F353" s="183"/>
      <c r="H353" s="184"/>
      <c r="I353" s="184"/>
    </row>
    <row r="354" ht="19.5" customHeight="1">
      <c r="B354" s="180"/>
      <c r="C354" s="176"/>
      <c r="D354" s="181"/>
      <c r="E354" s="182"/>
      <c r="F354" s="183"/>
      <c r="H354" s="184"/>
      <c r="I354" s="184"/>
    </row>
    <row r="355" ht="19.5" customHeight="1">
      <c r="B355" s="180"/>
      <c r="C355" s="176"/>
      <c r="D355" s="181"/>
      <c r="E355" s="182"/>
      <c r="F355" s="183"/>
      <c r="H355" s="184"/>
      <c r="I355" s="184"/>
    </row>
    <row r="356" ht="19.5" customHeight="1">
      <c r="B356" s="180"/>
      <c r="C356" s="176"/>
      <c r="D356" s="181"/>
      <c r="E356" s="182"/>
      <c r="F356" s="183"/>
      <c r="H356" s="184"/>
      <c r="I356" s="184"/>
    </row>
    <row r="357" ht="19.5" customHeight="1">
      <c r="B357" s="180"/>
      <c r="C357" s="176"/>
      <c r="D357" s="181"/>
      <c r="E357" s="182"/>
      <c r="F357" s="183"/>
      <c r="H357" s="184"/>
      <c r="I357" s="184"/>
    </row>
    <row r="358" ht="19.5" customHeight="1">
      <c r="B358" s="180"/>
      <c r="C358" s="176"/>
      <c r="D358" s="181"/>
      <c r="E358" s="182"/>
      <c r="F358" s="183"/>
      <c r="H358" s="184"/>
      <c r="I358" s="184"/>
    </row>
    <row r="359" ht="19.5" customHeight="1">
      <c r="B359" s="180"/>
      <c r="C359" s="176"/>
      <c r="D359" s="181"/>
      <c r="E359" s="182"/>
      <c r="F359" s="183"/>
      <c r="H359" s="184"/>
      <c r="I359" s="184"/>
    </row>
    <row r="360" ht="19.5" customHeight="1">
      <c r="B360" s="180"/>
      <c r="C360" s="176"/>
      <c r="D360" s="181"/>
      <c r="E360" s="182"/>
      <c r="F360" s="183"/>
      <c r="H360" s="184"/>
      <c r="I360" s="184"/>
    </row>
    <row r="361" ht="19.5" customHeight="1">
      <c r="B361" s="180"/>
      <c r="C361" s="176"/>
      <c r="D361" s="181"/>
      <c r="E361" s="182"/>
      <c r="F361" s="183"/>
      <c r="H361" s="184"/>
      <c r="I361" s="184"/>
    </row>
    <row r="362" ht="19.5" customHeight="1">
      <c r="B362" s="180"/>
      <c r="C362" s="176"/>
      <c r="D362" s="181"/>
      <c r="E362" s="182"/>
      <c r="F362" s="183"/>
      <c r="H362" s="184"/>
      <c r="I362" s="184"/>
    </row>
    <row r="363" ht="19.5" customHeight="1">
      <c r="B363" s="180"/>
      <c r="C363" s="176"/>
      <c r="D363" s="181"/>
      <c r="E363" s="182"/>
      <c r="F363" s="183"/>
      <c r="H363" s="184"/>
      <c r="I363" s="184"/>
    </row>
    <row r="364" ht="19.5" customHeight="1">
      <c r="B364" s="180"/>
      <c r="C364" s="176"/>
      <c r="D364" s="181"/>
      <c r="E364" s="182"/>
      <c r="F364" s="183"/>
      <c r="H364" s="184"/>
      <c r="I364" s="184"/>
    </row>
    <row r="365" ht="19.5" customHeight="1">
      <c r="B365" s="180"/>
      <c r="C365" s="176"/>
      <c r="D365" s="181"/>
      <c r="E365" s="182"/>
      <c r="F365" s="183"/>
      <c r="H365" s="184"/>
      <c r="I365" s="184"/>
    </row>
    <row r="366" ht="19.5" customHeight="1">
      <c r="B366" s="180"/>
      <c r="C366" s="176"/>
      <c r="D366" s="181"/>
      <c r="E366" s="182"/>
      <c r="F366" s="183"/>
      <c r="H366" s="184"/>
      <c r="I366" s="184"/>
    </row>
    <row r="367" ht="19.5" customHeight="1">
      <c r="B367" s="180"/>
      <c r="C367" s="176"/>
      <c r="D367" s="181"/>
      <c r="E367" s="182"/>
      <c r="F367" s="183"/>
      <c r="H367" s="184"/>
      <c r="I367" s="184"/>
    </row>
    <row r="368" ht="19.5" customHeight="1">
      <c r="B368" s="180"/>
      <c r="C368" s="176"/>
      <c r="D368" s="181"/>
      <c r="E368" s="182"/>
      <c r="F368" s="183"/>
      <c r="H368" s="184"/>
      <c r="I368" s="184"/>
    </row>
    <row r="369" ht="19.5" customHeight="1">
      <c r="B369" s="180"/>
      <c r="C369" s="176"/>
      <c r="D369" s="181"/>
      <c r="E369" s="182"/>
      <c r="F369" s="183"/>
      <c r="H369" s="184"/>
      <c r="I369" s="184"/>
    </row>
    <row r="370" ht="19.5" customHeight="1">
      <c r="B370" s="180"/>
      <c r="C370" s="176"/>
      <c r="D370" s="181"/>
      <c r="E370" s="182"/>
      <c r="F370" s="183"/>
      <c r="H370" s="184"/>
      <c r="I370" s="184"/>
    </row>
    <row r="371" ht="19.5" customHeight="1">
      <c r="B371" s="180"/>
      <c r="C371" s="176"/>
      <c r="D371" s="181"/>
      <c r="E371" s="182"/>
      <c r="F371" s="183"/>
      <c r="H371" s="184"/>
      <c r="I371" s="184"/>
    </row>
    <row r="372" ht="19.5" customHeight="1">
      <c r="B372" s="180"/>
      <c r="C372" s="176"/>
      <c r="D372" s="181"/>
      <c r="E372" s="182"/>
      <c r="F372" s="183"/>
      <c r="H372" s="184"/>
      <c r="I372" s="184"/>
    </row>
    <row r="373" ht="19.5" customHeight="1">
      <c r="B373" s="180"/>
      <c r="C373" s="176"/>
      <c r="D373" s="181"/>
      <c r="E373" s="182"/>
      <c r="F373" s="183"/>
      <c r="H373" s="184"/>
      <c r="I373" s="184"/>
    </row>
    <row r="374" ht="19.5" customHeight="1">
      <c r="B374" s="180"/>
      <c r="C374" s="176"/>
      <c r="D374" s="181"/>
      <c r="E374" s="182"/>
      <c r="F374" s="183"/>
      <c r="H374" s="184"/>
      <c r="I374" s="184"/>
    </row>
    <row r="375" ht="19.5" customHeight="1">
      <c r="B375" s="180"/>
      <c r="C375" s="176"/>
      <c r="D375" s="181"/>
      <c r="E375" s="182"/>
      <c r="F375" s="183"/>
      <c r="H375" s="184"/>
      <c r="I375" s="184"/>
    </row>
    <row r="376" ht="19.5" customHeight="1">
      <c r="B376" s="180"/>
      <c r="C376" s="176"/>
      <c r="D376" s="181"/>
      <c r="E376" s="182"/>
      <c r="F376" s="183"/>
      <c r="H376" s="184"/>
      <c r="I376" s="184"/>
    </row>
    <row r="377" ht="19.5" customHeight="1">
      <c r="B377" s="180"/>
      <c r="C377" s="176"/>
      <c r="D377" s="181"/>
      <c r="E377" s="182"/>
      <c r="F377" s="183"/>
      <c r="H377" s="184"/>
      <c r="I377" s="184"/>
    </row>
    <row r="378" ht="19.5" customHeight="1">
      <c r="B378" s="180"/>
      <c r="C378" s="176"/>
      <c r="D378" s="181"/>
      <c r="E378" s="182"/>
      <c r="F378" s="183"/>
      <c r="H378" s="184"/>
      <c r="I378" s="184"/>
    </row>
    <row r="379" ht="19.5" customHeight="1">
      <c r="B379" s="180"/>
      <c r="C379" s="176"/>
      <c r="D379" s="181"/>
      <c r="E379" s="182"/>
      <c r="F379" s="183"/>
      <c r="H379" s="184"/>
      <c r="I379" s="184"/>
    </row>
    <row r="380" ht="19.5" customHeight="1">
      <c r="B380" s="180"/>
      <c r="C380" s="176"/>
      <c r="D380" s="181"/>
      <c r="E380" s="182"/>
      <c r="F380" s="183"/>
      <c r="H380" s="184"/>
      <c r="I380" s="184"/>
    </row>
    <row r="381" ht="19.5" customHeight="1">
      <c r="B381" s="180"/>
      <c r="C381" s="176"/>
      <c r="D381" s="181"/>
      <c r="E381" s="182"/>
      <c r="F381" s="183"/>
      <c r="H381" s="184"/>
      <c r="I381" s="184"/>
    </row>
    <row r="382" ht="19.5" customHeight="1">
      <c r="B382" s="180"/>
      <c r="C382" s="176"/>
      <c r="D382" s="181"/>
      <c r="E382" s="182"/>
      <c r="F382" s="183"/>
      <c r="H382" s="184"/>
      <c r="I382" s="184"/>
    </row>
    <row r="383" ht="19.5" customHeight="1">
      <c r="B383" s="180"/>
      <c r="C383" s="176"/>
      <c r="D383" s="181"/>
      <c r="E383" s="182"/>
      <c r="F383" s="183"/>
      <c r="H383" s="184"/>
      <c r="I383" s="184"/>
    </row>
    <row r="384" ht="19.5" customHeight="1">
      <c r="B384" s="180"/>
      <c r="C384" s="176"/>
      <c r="D384" s="181"/>
      <c r="E384" s="182"/>
      <c r="F384" s="183"/>
      <c r="H384" s="184"/>
      <c r="I384" s="184"/>
    </row>
    <row r="385" ht="19.5" customHeight="1">
      <c r="B385" s="180"/>
      <c r="C385" s="176"/>
      <c r="D385" s="181"/>
      <c r="E385" s="182"/>
      <c r="F385" s="183"/>
      <c r="H385" s="184"/>
      <c r="I385" s="184"/>
    </row>
    <row r="386" ht="19.5" customHeight="1">
      <c r="B386" s="180"/>
      <c r="C386" s="176"/>
      <c r="D386" s="181"/>
      <c r="E386" s="182"/>
      <c r="F386" s="183"/>
      <c r="H386" s="184"/>
      <c r="I386" s="184"/>
    </row>
    <row r="387" ht="19.5" customHeight="1">
      <c r="B387" s="180"/>
      <c r="C387" s="176"/>
      <c r="D387" s="181"/>
      <c r="E387" s="182"/>
      <c r="F387" s="183"/>
      <c r="H387" s="184"/>
      <c r="I387" s="184"/>
    </row>
    <row r="388" ht="19.5" customHeight="1">
      <c r="B388" s="180"/>
      <c r="C388" s="176"/>
      <c r="D388" s="181"/>
      <c r="E388" s="182"/>
      <c r="F388" s="183"/>
      <c r="H388" s="184"/>
      <c r="I388" s="184"/>
    </row>
    <row r="389" ht="19.5" customHeight="1">
      <c r="B389" s="180"/>
      <c r="C389" s="176"/>
      <c r="D389" s="181"/>
      <c r="E389" s="182"/>
      <c r="F389" s="183"/>
      <c r="H389" s="184"/>
      <c r="I389" s="184"/>
    </row>
    <row r="390" ht="19.5" customHeight="1">
      <c r="B390" s="180"/>
      <c r="C390" s="176"/>
      <c r="D390" s="181"/>
      <c r="E390" s="182"/>
      <c r="F390" s="183"/>
      <c r="H390" s="184"/>
      <c r="I390" s="184"/>
    </row>
    <row r="391" ht="19.5" customHeight="1">
      <c r="B391" s="180"/>
      <c r="C391" s="176"/>
      <c r="D391" s="181"/>
      <c r="E391" s="182"/>
      <c r="F391" s="183"/>
      <c r="H391" s="184"/>
      <c r="I391" s="184"/>
    </row>
    <row r="392" ht="19.5" customHeight="1">
      <c r="B392" s="180"/>
      <c r="C392" s="176"/>
      <c r="D392" s="181"/>
      <c r="E392" s="182"/>
      <c r="F392" s="183"/>
      <c r="H392" s="184"/>
      <c r="I392" s="184"/>
    </row>
    <row r="393" ht="19.5" customHeight="1">
      <c r="B393" s="180"/>
      <c r="C393" s="176"/>
      <c r="D393" s="181"/>
      <c r="E393" s="182"/>
      <c r="F393" s="183"/>
      <c r="H393" s="184"/>
      <c r="I393" s="184"/>
    </row>
    <row r="394" ht="19.5" customHeight="1">
      <c r="B394" s="180"/>
      <c r="C394" s="176"/>
      <c r="D394" s="181"/>
      <c r="E394" s="182"/>
      <c r="F394" s="183"/>
      <c r="H394" s="184"/>
      <c r="I394" s="184"/>
    </row>
    <row r="395" ht="19.5" customHeight="1">
      <c r="B395" s="180"/>
      <c r="C395" s="176"/>
      <c r="D395" s="181"/>
      <c r="E395" s="182"/>
      <c r="F395" s="183"/>
      <c r="H395" s="184"/>
      <c r="I395" s="184"/>
    </row>
    <row r="396" ht="19.5" customHeight="1">
      <c r="B396" s="180"/>
      <c r="C396" s="176"/>
      <c r="D396" s="181"/>
      <c r="E396" s="182"/>
      <c r="F396" s="183"/>
      <c r="H396" s="184"/>
      <c r="I396" s="184"/>
    </row>
    <row r="397" ht="19.5" customHeight="1">
      <c r="B397" s="180"/>
      <c r="C397" s="176"/>
      <c r="D397" s="181"/>
      <c r="E397" s="182"/>
      <c r="F397" s="183"/>
      <c r="H397" s="184"/>
      <c r="I397" s="184"/>
    </row>
    <row r="398" ht="19.5" customHeight="1">
      <c r="B398" s="180"/>
      <c r="C398" s="176"/>
      <c r="D398" s="181"/>
      <c r="E398" s="182"/>
      <c r="F398" s="183"/>
      <c r="H398" s="184"/>
      <c r="I398" s="184"/>
    </row>
    <row r="399" ht="19.5" customHeight="1">
      <c r="B399" s="180"/>
      <c r="C399" s="176"/>
      <c r="D399" s="181"/>
      <c r="E399" s="182"/>
      <c r="F399" s="183"/>
      <c r="H399" s="184"/>
      <c r="I399" s="184"/>
    </row>
    <row r="400" ht="19.5" customHeight="1">
      <c r="B400" s="180"/>
      <c r="C400" s="176"/>
      <c r="D400" s="181"/>
      <c r="E400" s="182"/>
      <c r="F400" s="183"/>
      <c r="H400" s="184"/>
      <c r="I400" s="184"/>
    </row>
    <row r="401" ht="19.5" customHeight="1">
      <c r="B401" s="180"/>
      <c r="C401" s="176"/>
      <c r="D401" s="181"/>
      <c r="E401" s="182"/>
      <c r="F401" s="183"/>
      <c r="H401" s="184"/>
      <c r="I401" s="184"/>
    </row>
    <row r="402" ht="19.5" customHeight="1">
      <c r="B402" s="180"/>
      <c r="C402" s="176"/>
      <c r="D402" s="181"/>
      <c r="E402" s="182"/>
      <c r="F402" s="183"/>
      <c r="H402" s="184"/>
      <c r="I402" s="184"/>
    </row>
    <row r="403" ht="19.5" customHeight="1">
      <c r="B403" s="180"/>
      <c r="C403" s="176"/>
      <c r="D403" s="181"/>
      <c r="E403" s="182"/>
      <c r="F403" s="183"/>
      <c r="H403" s="184"/>
      <c r="I403" s="184"/>
    </row>
    <row r="404" ht="19.5" customHeight="1">
      <c r="B404" s="180"/>
      <c r="C404" s="176"/>
      <c r="D404" s="181"/>
      <c r="E404" s="182"/>
      <c r="F404" s="183"/>
      <c r="H404" s="184"/>
      <c r="I404" s="184"/>
    </row>
    <row r="405" ht="19.5" customHeight="1">
      <c r="B405" s="180"/>
      <c r="C405" s="176"/>
      <c r="D405" s="181"/>
      <c r="E405" s="182"/>
      <c r="F405" s="183"/>
      <c r="H405" s="184"/>
      <c r="I405" s="184"/>
    </row>
    <row r="406" ht="19.5" customHeight="1">
      <c r="B406" s="180"/>
      <c r="C406" s="176"/>
      <c r="D406" s="181"/>
      <c r="E406" s="182"/>
      <c r="F406" s="183"/>
      <c r="H406" s="184"/>
      <c r="I406" s="184"/>
    </row>
    <row r="407" ht="19.5" customHeight="1">
      <c r="B407" s="180"/>
      <c r="C407" s="176"/>
      <c r="D407" s="181"/>
      <c r="E407" s="182"/>
      <c r="F407" s="183"/>
      <c r="H407" s="184"/>
      <c r="I407" s="184"/>
    </row>
    <row r="408" ht="19.5" customHeight="1">
      <c r="B408" s="180"/>
      <c r="C408" s="176"/>
      <c r="D408" s="181"/>
      <c r="E408" s="182"/>
      <c r="F408" s="183"/>
      <c r="H408" s="184"/>
      <c r="I408" s="184"/>
    </row>
    <row r="409" ht="19.5" customHeight="1">
      <c r="B409" s="180"/>
      <c r="C409" s="176"/>
      <c r="D409" s="181"/>
      <c r="E409" s="182"/>
      <c r="F409" s="183"/>
      <c r="H409" s="184"/>
      <c r="I409" s="184"/>
    </row>
    <row r="410" ht="19.5" customHeight="1">
      <c r="B410" s="180"/>
      <c r="C410" s="176"/>
      <c r="D410" s="181"/>
      <c r="E410" s="182"/>
      <c r="F410" s="183"/>
      <c r="H410" s="184"/>
      <c r="I410" s="184"/>
    </row>
    <row r="411" ht="19.5" customHeight="1">
      <c r="B411" s="180"/>
      <c r="C411" s="176"/>
      <c r="D411" s="181"/>
      <c r="E411" s="182"/>
      <c r="F411" s="183"/>
      <c r="H411" s="184"/>
      <c r="I411" s="184"/>
    </row>
    <row r="412" ht="19.5" customHeight="1">
      <c r="B412" s="180"/>
      <c r="C412" s="176"/>
      <c r="D412" s="181"/>
      <c r="E412" s="182"/>
      <c r="F412" s="183"/>
      <c r="H412" s="184"/>
      <c r="I412" s="184"/>
    </row>
    <row r="413" ht="19.5" customHeight="1">
      <c r="B413" s="180"/>
      <c r="C413" s="176"/>
      <c r="D413" s="181"/>
      <c r="E413" s="182"/>
      <c r="F413" s="183"/>
      <c r="H413" s="184"/>
      <c r="I413" s="184"/>
    </row>
    <row r="414" ht="19.5" customHeight="1">
      <c r="B414" s="180"/>
      <c r="C414" s="176"/>
      <c r="D414" s="181"/>
      <c r="E414" s="182"/>
      <c r="F414" s="183"/>
      <c r="H414" s="184"/>
      <c r="I414" s="184"/>
    </row>
    <row r="415" ht="19.5" customHeight="1">
      <c r="B415" s="180"/>
      <c r="C415" s="176"/>
      <c r="D415" s="181"/>
      <c r="E415" s="182"/>
      <c r="F415" s="183"/>
      <c r="H415" s="184"/>
      <c r="I415" s="184"/>
    </row>
    <row r="416" ht="19.5" customHeight="1">
      <c r="B416" s="180"/>
      <c r="C416" s="176"/>
      <c r="D416" s="181"/>
      <c r="E416" s="182"/>
      <c r="F416" s="183"/>
      <c r="H416" s="184"/>
      <c r="I416" s="184"/>
    </row>
    <row r="417" ht="19.5" customHeight="1">
      <c r="B417" s="180"/>
      <c r="C417" s="176"/>
      <c r="D417" s="181"/>
      <c r="E417" s="182"/>
      <c r="F417" s="183"/>
      <c r="H417" s="184"/>
      <c r="I417" s="184"/>
    </row>
    <row r="418" ht="19.5" customHeight="1">
      <c r="B418" s="180"/>
      <c r="C418" s="176"/>
      <c r="D418" s="181"/>
      <c r="E418" s="182"/>
      <c r="F418" s="183"/>
      <c r="H418" s="184"/>
      <c r="I418" s="184"/>
    </row>
    <row r="419" ht="19.5" customHeight="1">
      <c r="B419" s="180"/>
      <c r="C419" s="176"/>
      <c r="D419" s="181"/>
      <c r="E419" s="182"/>
      <c r="F419" s="183"/>
      <c r="H419" s="184"/>
      <c r="I419" s="184"/>
    </row>
    <row r="420" ht="19.5" customHeight="1">
      <c r="B420" s="180"/>
      <c r="C420" s="176"/>
      <c r="D420" s="181"/>
      <c r="E420" s="182"/>
      <c r="F420" s="183"/>
      <c r="H420" s="184"/>
      <c r="I420" s="184"/>
    </row>
    <row r="421" ht="19.5" customHeight="1">
      <c r="B421" s="180"/>
      <c r="C421" s="176"/>
      <c r="D421" s="181"/>
      <c r="E421" s="182"/>
      <c r="F421" s="183"/>
      <c r="H421" s="184"/>
      <c r="I421" s="184"/>
    </row>
    <row r="422" ht="19.5" customHeight="1">
      <c r="B422" s="180"/>
      <c r="C422" s="176"/>
      <c r="D422" s="181"/>
      <c r="E422" s="182"/>
      <c r="F422" s="183"/>
      <c r="H422" s="184"/>
      <c r="I422" s="184"/>
    </row>
    <row r="423" ht="19.5" customHeight="1">
      <c r="B423" s="180"/>
      <c r="C423" s="176"/>
      <c r="D423" s="181"/>
      <c r="E423" s="182"/>
      <c r="F423" s="183"/>
      <c r="H423" s="184"/>
      <c r="I423" s="184"/>
    </row>
    <row r="424" ht="19.5" customHeight="1">
      <c r="B424" s="180"/>
      <c r="C424" s="176"/>
      <c r="D424" s="181"/>
      <c r="E424" s="182"/>
      <c r="F424" s="183"/>
      <c r="H424" s="184"/>
      <c r="I424" s="184"/>
    </row>
    <row r="425" ht="19.5" customHeight="1">
      <c r="B425" s="180"/>
      <c r="C425" s="176"/>
      <c r="D425" s="181"/>
      <c r="E425" s="182"/>
      <c r="F425" s="183"/>
      <c r="H425" s="184"/>
      <c r="I425" s="184"/>
    </row>
    <row r="426" ht="19.5" customHeight="1">
      <c r="B426" s="180"/>
      <c r="C426" s="176"/>
      <c r="D426" s="181"/>
      <c r="E426" s="182"/>
      <c r="F426" s="183"/>
      <c r="H426" s="184"/>
      <c r="I426" s="184"/>
    </row>
    <row r="427" ht="19.5" customHeight="1">
      <c r="B427" s="180"/>
      <c r="C427" s="176"/>
      <c r="D427" s="181"/>
      <c r="E427" s="182"/>
      <c r="F427" s="183"/>
      <c r="H427" s="184"/>
      <c r="I427" s="184"/>
    </row>
    <row r="428" ht="19.5" customHeight="1">
      <c r="B428" s="180"/>
      <c r="C428" s="176"/>
      <c r="D428" s="181"/>
      <c r="E428" s="182"/>
      <c r="F428" s="183"/>
      <c r="H428" s="184"/>
      <c r="I428" s="184"/>
    </row>
    <row r="429" ht="19.5" customHeight="1">
      <c r="B429" s="180"/>
      <c r="C429" s="176"/>
      <c r="D429" s="181"/>
      <c r="E429" s="182"/>
      <c r="F429" s="183"/>
      <c r="H429" s="184"/>
      <c r="I429" s="184"/>
    </row>
    <row r="430" ht="19.5" customHeight="1">
      <c r="B430" s="180"/>
      <c r="C430" s="176"/>
      <c r="D430" s="181"/>
      <c r="E430" s="182"/>
      <c r="F430" s="183"/>
      <c r="H430" s="184"/>
      <c r="I430" s="184"/>
    </row>
    <row r="431" ht="19.5" customHeight="1">
      <c r="B431" s="180"/>
      <c r="C431" s="176"/>
      <c r="D431" s="181"/>
      <c r="E431" s="182"/>
      <c r="F431" s="183"/>
      <c r="H431" s="184"/>
      <c r="I431" s="184"/>
    </row>
    <row r="432" ht="19.5" customHeight="1">
      <c r="B432" s="180"/>
      <c r="C432" s="176"/>
      <c r="D432" s="181"/>
      <c r="E432" s="182"/>
      <c r="F432" s="183"/>
      <c r="H432" s="184"/>
      <c r="I432" s="184"/>
    </row>
    <row r="433" ht="19.5" customHeight="1">
      <c r="B433" s="180"/>
      <c r="C433" s="176"/>
      <c r="D433" s="181"/>
      <c r="E433" s="182"/>
      <c r="F433" s="183"/>
      <c r="H433" s="184"/>
      <c r="I433" s="184"/>
    </row>
    <row r="434" ht="19.5" customHeight="1">
      <c r="B434" s="180"/>
      <c r="C434" s="176"/>
      <c r="D434" s="181"/>
      <c r="E434" s="182"/>
      <c r="F434" s="183"/>
      <c r="H434" s="184"/>
      <c r="I434" s="184"/>
    </row>
    <row r="435" ht="19.5" customHeight="1">
      <c r="B435" s="180"/>
      <c r="C435" s="176"/>
      <c r="D435" s="181"/>
      <c r="E435" s="182"/>
      <c r="F435" s="183"/>
      <c r="H435" s="184"/>
      <c r="I435" s="184"/>
    </row>
    <row r="436" ht="19.5" customHeight="1">
      <c r="B436" s="180"/>
      <c r="C436" s="176"/>
      <c r="D436" s="181"/>
      <c r="E436" s="182"/>
      <c r="F436" s="183"/>
      <c r="H436" s="184"/>
      <c r="I436" s="184"/>
    </row>
    <row r="437" ht="19.5" customHeight="1">
      <c r="B437" s="180"/>
      <c r="C437" s="176"/>
      <c r="D437" s="181"/>
      <c r="E437" s="182"/>
      <c r="F437" s="183"/>
      <c r="H437" s="184"/>
      <c r="I437" s="184"/>
    </row>
    <row r="438" ht="19.5" customHeight="1">
      <c r="B438" s="180"/>
      <c r="C438" s="176"/>
      <c r="D438" s="181"/>
      <c r="E438" s="182"/>
      <c r="F438" s="183"/>
      <c r="H438" s="184"/>
      <c r="I438" s="184"/>
    </row>
    <row r="439" ht="19.5" customHeight="1">
      <c r="B439" s="180"/>
      <c r="C439" s="176"/>
      <c r="D439" s="181"/>
      <c r="E439" s="182"/>
      <c r="F439" s="183"/>
      <c r="H439" s="184"/>
      <c r="I439" s="184"/>
    </row>
    <row r="440" ht="19.5" customHeight="1">
      <c r="B440" s="180"/>
      <c r="C440" s="176"/>
      <c r="D440" s="181"/>
      <c r="E440" s="182"/>
      <c r="F440" s="183"/>
      <c r="H440" s="184"/>
      <c r="I440" s="184"/>
    </row>
    <row r="441" ht="19.5" customHeight="1">
      <c r="B441" s="180"/>
      <c r="C441" s="176"/>
      <c r="D441" s="181"/>
      <c r="E441" s="182"/>
      <c r="F441" s="183"/>
      <c r="H441" s="184"/>
      <c r="I441" s="184"/>
    </row>
    <row r="442" ht="19.5" customHeight="1">
      <c r="B442" s="180"/>
      <c r="C442" s="176"/>
      <c r="D442" s="181"/>
      <c r="E442" s="182"/>
      <c r="F442" s="183"/>
      <c r="H442" s="184"/>
      <c r="I442" s="184"/>
    </row>
    <row r="443" ht="19.5" customHeight="1">
      <c r="B443" s="180"/>
      <c r="C443" s="176"/>
      <c r="D443" s="181"/>
      <c r="E443" s="182"/>
      <c r="F443" s="183"/>
      <c r="H443" s="184"/>
      <c r="I443" s="184"/>
    </row>
    <row r="444" ht="19.5" customHeight="1">
      <c r="B444" s="180"/>
      <c r="C444" s="176"/>
      <c r="D444" s="181"/>
      <c r="E444" s="182"/>
      <c r="F444" s="183"/>
      <c r="H444" s="184"/>
      <c r="I444" s="184"/>
    </row>
    <row r="445" ht="19.5" customHeight="1">
      <c r="B445" s="180"/>
      <c r="C445" s="176"/>
      <c r="D445" s="181"/>
      <c r="E445" s="182"/>
      <c r="F445" s="183"/>
      <c r="H445" s="184"/>
      <c r="I445" s="184"/>
    </row>
    <row r="446" ht="19.5" customHeight="1">
      <c r="B446" s="180"/>
      <c r="C446" s="176"/>
      <c r="D446" s="181"/>
      <c r="E446" s="182"/>
      <c r="F446" s="183"/>
      <c r="H446" s="184"/>
      <c r="I446" s="184"/>
    </row>
    <row r="447" ht="19.5" customHeight="1">
      <c r="B447" s="180"/>
      <c r="C447" s="176"/>
      <c r="D447" s="181"/>
      <c r="E447" s="182"/>
      <c r="F447" s="183"/>
      <c r="H447" s="184"/>
      <c r="I447" s="184"/>
    </row>
    <row r="448" ht="19.5" customHeight="1">
      <c r="B448" s="180"/>
      <c r="C448" s="176"/>
      <c r="D448" s="181"/>
      <c r="E448" s="182"/>
      <c r="F448" s="183"/>
      <c r="H448" s="184"/>
      <c r="I448" s="184"/>
    </row>
    <row r="449" ht="19.5" customHeight="1">
      <c r="B449" s="180"/>
      <c r="C449" s="176"/>
      <c r="D449" s="181"/>
      <c r="E449" s="182"/>
      <c r="F449" s="183"/>
      <c r="H449" s="184"/>
      <c r="I449" s="184"/>
    </row>
    <row r="450" ht="19.5" customHeight="1">
      <c r="B450" s="180"/>
      <c r="C450" s="176"/>
      <c r="D450" s="181"/>
      <c r="E450" s="182"/>
      <c r="F450" s="183"/>
      <c r="H450" s="184"/>
      <c r="I450" s="184"/>
    </row>
    <row r="451" ht="19.5" customHeight="1">
      <c r="B451" s="180"/>
      <c r="C451" s="176"/>
      <c r="D451" s="181"/>
      <c r="E451" s="182"/>
      <c r="F451" s="183"/>
      <c r="H451" s="184"/>
      <c r="I451" s="184"/>
    </row>
    <row r="452" ht="19.5" customHeight="1">
      <c r="B452" s="180"/>
      <c r="C452" s="176"/>
      <c r="D452" s="181"/>
      <c r="E452" s="182"/>
      <c r="F452" s="183"/>
      <c r="H452" s="184"/>
      <c r="I452" s="184"/>
    </row>
    <row r="453" ht="19.5" customHeight="1">
      <c r="B453" s="180"/>
      <c r="C453" s="176"/>
      <c r="D453" s="181"/>
      <c r="E453" s="182"/>
      <c r="F453" s="183"/>
      <c r="H453" s="184"/>
      <c r="I453" s="184"/>
    </row>
    <row r="454" ht="19.5" customHeight="1">
      <c r="B454" s="180"/>
      <c r="C454" s="176"/>
      <c r="D454" s="181"/>
      <c r="E454" s="182"/>
      <c r="F454" s="183"/>
      <c r="H454" s="184"/>
      <c r="I454" s="184"/>
    </row>
    <row r="455" ht="19.5" customHeight="1">
      <c r="B455" s="180"/>
      <c r="C455" s="176"/>
      <c r="D455" s="181"/>
      <c r="E455" s="182"/>
      <c r="F455" s="183"/>
      <c r="H455" s="184"/>
      <c r="I455" s="184"/>
    </row>
    <row r="456" ht="19.5" customHeight="1">
      <c r="B456" s="180"/>
      <c r="C456" s="176"/>
      <c r="D456" s="181"/>
      <c r="E456" s="182"/>
      <c r="F456" s="183"/>
      <c r="H456" s="184"/>
      <c r="I456" s="184"/>
    </row>
    <row r="457" ht="19.5" customHeight="1">
      <c r="B457" s="180"/>
      <c r="C457" s="176"/>
      <c r="D457" s="181"/>
      <c r="E457" s="182"/>
      <c r="F457" s="183"/>
      <c r="H457" s="184"/>
      <c r="I457" s="184"/>
    </row>
    <row r="458" ht="19.5" customHeight="1">
      <c r="B458" s="180"/>
      <c r="C458" s="176"/>
      <c r="D458" s="181"/>
      <c r="E458" s="182"/>
      <c r="F458" s="183"/>
      <c r="H458" s="184"/>
      <c r="I458" s="184"/>
    </row>
    <row r="459" ht="19.5" customHeight="1">
      <c r="B459" s="180"/>
      <c r="C459" s="176"/>
      <c r="D459" s="181"/>
      <c r="E459" s="182"/>
      <c r="F459" s="183"/>
      <c r="H459" s="184"/>
      <c r="I459" s="184"/>
    </row>
    <row r="460" ht="19.5" customHeight="1">
      <c r="B460" s="180"/>
      <c r="C460" s="176"/>
      <c r="D460" s="181"/>
      <c r="E460" s="182"/>
      <c r="F460" s="183"/>
      <c r="H460" s="184"/>
      <c r="I460" s="184"/>
    </row>
    <row r="461" ht="19.5" customHeight="1">
      <c r="B461" s="180"/>
      <c r="C461" s="176"/>
      <c r="D461" s="181"/>
      <c r="E461" s="182"/>
      <c r="F461" s="183"/>
      <c r="H461" s="184"/>
      <c r="I461" s="184"/>
    </row>
    <row r="462" ht="19.5" customHeight="1">
      <c r="B462" s="180"/>
      <c r="C462" s="176"/>
      <c r="D462" s="181"/>
      <c r="E462" s="182"/>
      <c r="F462" s="183"/>
      <c r="H462" s="184"/>
      <c r="I462" s="184"/>
    </row>
    <row r="463" ht="19.5" customHeight="1">
      <c r="B463" s="180"/>
      <c r="C463" s="176"/>
      <c r="D463" s="181"/>
      <c r="E463" s="182"/>
      <c r="F463" s="183"/>
      <c r="H463" s="184"/>
      <c r="I463" s="184"/>
    </row>
    <row r="464" ht="19.5" customHeight="1">
      <c r="B464" s="180"/>
      <c r="C464" s="176"/>
      <c r="D464" s="181"/>
      <c r="E464" s="182"/>
      <c r="F464" s="183"/>
      <c r="H464" s="184"/>
      <c r="I464" s="184"/>
    </row>
    <row r="465" ht="19.5" customHeight="1">
      <c r="B465" s="180"/>
      <c r="C465" s="176"/>
      <c r="D465" s="181"/>
      <c r="E465" s="182"/>
      <c r="F465" s="183"/>
      <c r="H465" s="184"/>
      <c r="I465" s="184"/>
    </row>
    <row r="466" ht="19.5" customHeight="1">
      <c r="B466" s="180"/>
      <c r="C466" s="176"/>
      <c r="D466" s="181"/>
      <c r="E466" s="182"/>
      <c r="F466" s="183"/>
      <c r="H466" s="184"/>
      <c r="I466" s="184"/>
    </row>
    <row r="467" ht="19.5" customHeight="1">
      <c r="B467" s="180"/>
      <c r="C467" s="176"/>
      <c r="D467" s="181"/>
      <c r="E467" s="182"/>
      <c r="F467" s="183"/>
      <c r="H467" s="184"/>
      <c r="I467" s="184"/>
    </row>
    <row r="468" ht="19.5" customHeight="1">
      <c r="B468" s="180"/>
      <c r="C468" s="176"/>
      <c r="D468" s="181"/>
      <c r="E468" s="182"/>
      <c r="F468" s="183"/>
      <c r="H468" s="184"/>
      <c r="I468" s="184"/>
    </row>
    <row r="469" ht="19.5" customHeight="1">
      <c r="B469" s="180"/>
      <c r="C469" s="176"/>
      <c r="D469" s="181"/>
      <c r="E469" s="182"/>
      <c r="F469" s="183"/>
      <c r="H469" s="184"/>
      <c r="I469" s="184"/>
    </row>
    <row r="470" ht="19.5" customHeight="1">
      <c r="B470" s="180"/>
      <c r="C470" s="176"/>
      <c r="D470" s="181"/>
      <c r="E470" s="182"/>
      <c r="F470" s="183"/>
      <c r="H470" s="184"/>
      <c r="I470" s="184"/>
    </row>
    <row r="471" ht="19.5" customHeight="1">
      <c r="B471" s="180"/>
      <c r="C471" s="176"/>
      <c r="D471" s="181"/>
      <c r="E471" s="182"/>
      <c r="F471" s="183"/>
      <c r="H471" s="184"/>
      <c r="I471" s="184"/>
    </row>
    <row r="472" ht="19.5" customHeight="1">
      <c r="B472" s="180"/>
      <c r="C472" s="176"/>
      <c r="D472" s="181"/>
      <c r="E472" s="182"/>
      <c r="F472" s="183"/>
      <c r="H472" s="184"/>
      <c r="I472" s="184"/>
    </row>
    <row r="473" ht="19.5" customHeight="1">
      <c r="B473" s="180"/>
      <c r="C473" s="176"/>
      <c r="D473" s="181"/>
      <c r="E473" s="182"/>
      <c r="F473" s="183"/>
      <c r="H473" s="184"/>
      <c r="I473" s="184"/>
    </row>
    <row r="474" ht="19.5" customHeight="1">
      <c r="B474" s="180"/>
      <c r="C474" s="176"/>
      <c r="D474" s="181"/>
      <c r="E474" s="182"/>
      <c r="F474" s="183"/>
      <c r="H474" s="184"/>
      <c r="I474" s="184"/>
    </row>
    <row r="475" ht="19.5" customHeight="1">
      <c r="B475" s="180"/>
      <c r="C475" s="176"/>
      <c r="D475" s="181"/>
      <c r="E475" s="182"/>
      <c r="F475" s="183"/>
      <c r="H475" s="184"/>
      <c r="I475" s="184"/>
    </row>
    <row r="476" ht="19.5" customHeight="1">
      <c r="B476" s="180"/>
      <c r="C476" s="176"/>
      <c r="D476" s="181"/>
      <c r="E476" s="182"/>
      <c r="F476" s="183"/>
      <c r="H476" s="184"/>
      <c r="I476" s="184"/>
    </row>
    <row r="477" ht="19.5" customHeight="1">
      <c r="B477" s="180"/>
      <c r="C477" s="176"/>
      <c r="D477" s="181"/>
      <c r="E477" s="182"/>
      <c r="F477" s="183"/>
      <c r="H477" s="184"/>
      <c r="I477" s="184"/>
    </row>
    <row r="478" ht="19.5" customHeight="1">
      <c r="B478" s="180"/>
      <c r="C478" s="176"/>
      <c r="D478" s="181"/>
      <c r="E478" s="182"/>
      <c r="F478" s="183"/>
      <c r="H478" s="184"/>
      <c r="I478" s="184"/>
    </row>
    <row r="479" ht="19.5" customHeight="1">
      <c r="B479" s="180"/>
      <c r="C479" s="176"/>
      <c r="D479" s="181"/>
      <c r="E479" s="182"/>
      <c r="F479" s="183"/>
      <c r="H479" s="184"/>
      <c r="I479" s="184"/>
    </row>
    <row r="480" ht="19.5" customHeight="1">
      <c r="B480" s="180"/>
      <c r="C480" s="176"/>
      <c r="D480" s="181"/>
      <c r="E480" s="182"/>
      <c r="F480" s="183"/>
      <c r="H480" s="184"/>
      <c r="I480" s="184"/>
    </row>
    <row r="481" ht="19.5" customHeight="1">
      <c r="B481" s="180"/>
      <c r="C481" s="176"/>
      <c r="D481" s="181"/>
      <c r="E481" s="182"/>
      <c r="F481" s="183"/>
      <c r="H481" s="184"/>
      <c r="I481" s="184"/>
    </row>
    <row r="482" ht="19.5" customHeight="1">
      <c r="B482" s="180"/>
      <c r="C482" s="176"/>
      <c r="D482" s="181"/>
      <c r="E482" s="182"/>
      <c r="F482" s="183"/>
      <c r="H482" s="184"/>
      <c r="I482" s="184"/>
    </row>
    <row r="483" ht="19.5" customHeight="1">
      <c r="B483" s="180"/>
      <c r="C483" s="176"/>
      <c r="D483" s="181"/>
      <c r="E483" s="182"/>
      <c r="F483" s="183"/>
      <c r="H483" s="184"/>
      <c r="I483" s="184"/>
    </row>
    <row r="484" ht="19.5" customHeight="1">
      <c r="B484" s="180"/>
      <c r="C484" s="176"/>
      <c r="D484" s="181"/>
      <c r="E484" s="182"/>
      <c r="F484" s="183"/>
      <c r="H484" s="184"/>
      <c r="I484" s="184"/>
    </row>
    <row r="485" ht="19.5" customHeight="1">
      <c r="B485" s="180"/>
      <c r="C485" s="176"/>
      <c r="D485" s="181"/>
      <c r="E485" s="182"/>
      <c r="F485" s="183"/>
      <c r="H485" s="184"/>
      <c r="I485" s="184"/>
    </row>
    <row r="486" ht="19.5" customHeight="1">
      <c r="B486" s="180"/>
      <c r="C486" s="176"/>
      <c r="D486" s="181"/>
      <c r="E486" s="182"/>
      <c r="F486" s="183"/>
      <c r="H486" s="184"/>
      <c r="I486" s="184"/>
    </row>
    <row r="487" ht="19.5" customHeight="1">
      <c r="B487" s="180"/>
      <c r="C487" s="176"/>
      <c r="D487" s="181"/>
      <c r="E487" s="182"/>
      <c r="F487" s="183"/>
      <c r="H487" s="184"/>
      <c r="I487" s="184"/>
    </row>
    <row r="488" ht="19.5" customHeight="1">
      <c r="B488" s="180"/>
      <c r="C488" s="176"/>
      <c r="D488" s="181"/>
      <c r="E488" s="182"/>
      <c r="F488" s="183"/>
      <c r="H488" s="184"/>
      <c r="I488" s="184"/>
    </row>
    <row r="489" ht="19.5" customHeight="1">
      <c r="B489" s="180"/>
      <c r="C489" s="176"/>
      <c r="D489" s="181"/>
      <c r="E489" s="182"/>
      <c r="F489" s="183"/>
      <c r="H489" s="184"/>
      <c r="I489" s="184"/>
    </row>
    <row r="490" ht="19.5" customHeight="1">
      <c r="B490" s="180"/>
      <c r="C490" s="176"/>
      <c r="D490" s="181"/>
      <c r="E490" s="182"/>
      <c r="F490" s="183"/>
      <c r="H490" s="184"/>
      <c r="I490" s="184"/>
    </row>
    <row r="491" ht="19.5" customHeight="1">
      <c r="B491" s="180"/>
      <c r="C491" s="176"/>
      <c r="D491" s="181"/>
      <c r="E491" s="182"/>
      <c r="F491" s="183"/>
      <c r="H491" s="184"/>
      <c r="I491" s="184"/>
    </row>
    <row r="492" ht="19.5" customHeight="1">
      <c r="B492" s="180"/>
      <c r="C492" s="176"/>
      <c r="D492" s="181"/>
      <c r="E492" s="182"/>
      <c r="F492" s="183"/>
      <c r="H492" s="184"/>
      <c r="I492" s="184"/>
    </row>
    <row r="493" ht="19.5" customHeight="1">
      <c r="B493" s="180"/>
      <c r="C493" s="176"/>
      <c r="D493" s="181"/>
      <c r="E493" s="182"/>
      <c r="F493" s="183"/>
      <c r="H493" s="184"/>
      <c r="I493" s="184"/>
    </row>
    <row r="494" ht="19.5" customHeight="1">
      <c r="B494" s="180"/>
      <c r="C494" s="176"/>
      <c r="D494" s="181"/>
      <c r="E494" s="182"/>
      <c r="F494" s="183"/>
      <c r="H494" s="184"/>
      <c r="I494" s="184"/>
    </row>
    <row r="495" ht="19.5" customHeight="1">
      <c r="B495" s="180"/>
      <c r="C495" s="176"/>
      <c r="D495" s="181"/>
      <c r="E495" s="182"/>
      <c r="F495" s="183"/>
      <c r="H495" s="184"/>
      <c r="I495" s="184"/>
    </row>
    <row r="496" ht="19.5" customHeight="1">
      <c r="B496" s="180"/>
      <c r="C496" s="176"/>
      <c r="D496" s="181"/>
      <c r="E496" s="182"/>
      <c r="F496" s="183"/>
      <c r="H496" s="184"/>
      <c r="I496" s="184"/>
    </row>
    <row r="497" ht="19.5" customHeight="1">
      <c r="B497" s="180"/>
      <c r="C497" s="176"/>
      <c r="D497" s="181"/>
      <c r="E497" s="182"/>
      <c r="F497" s="183"/>
      <c r="H497" s="184"/>
      <c r="I497" s="184"/>
    </row>
    <row r="498" ht="19.5" customHeight="1">
      <c r="B498" s="180"/>
      <c r="C498" s="176"/>
      <c r="D498" s="181"/>
      <c r="E498" s="182"/>
      <c r="F498" s="183"/>
      <c r="H498" s="184"/>
      <c r="I498" s="184"/>
    </row>
    <row r="499" ht="19.5" customHeight="1">
      <c r="B499" s="180"/>
      <c r="C499" s="176"/>
      <c r="D499" s="181"/>
      <c r="E499" s="182"/>
      <c r="F499" s="183"/>
      <c r="H499" s="184"/>
      <c r="I499" s="184"/>
    </row>
    <row r="500" ht="19.5" customHeight="1">
      <c r="B500" s="180"/>
      <c r="C500" s="176"/>
      <c r="D500" s="181"/>
      <c r="E500" s="182"/>
      <c r="F500" s="183"/>
      <c r="H500" s="184"/>
      <c r="I500" s="184"/>
    </row>
    <row r="501" ht="19.5" customHeight="1">
      <c r="B501" s="180"/>
      <c r="C501" s="176"/>
      <c r="D501" s="181"/>
      <c r="E501" s="182"/>
      <c r="F501" s="183"/>
      <c r="H501" s="184"/>
      <c r="I501" s="184"/>
    </row>
    <row r="502" ht="19.5" customHeight="1">
      <c r="B502" s="180"/>
      <c r="C502" s="176"/>
      <c r="D502" s="181"/>
      <c r="E502" s="182"/>
      <c r="F502" s="183"/>
      <c r="H502" s="184"/>
      <c r="I502" s="184"/>
    </row>
    <row r="503" ht="19.5" customHeight="1">
      <c r="B503" s="180"/>
      <c r="C503" s="176"/>
      <c r="D503" s="181"/>
      <c r="E503" s="182"/>
      <c r="F503" s="183"/>
      <c r="H503" s="184"/>
      <c r="I503" s="184"/>
    </row>
    <row r="504" ht="19.5" customHeight="1">
      <c r="B504" s="180"/>
      <c r="C504" s="176"/>
      <c r="D504" s="181"/>
      <c r="E504" s="182"/>
      <c r="F504" s="183"/>
      <c r="H504" s="184"/>
      <c r="I504" s="184"/>
    </row>
    <row r="505" ht="19.5" customHeight="1">
      <c r="B505" s="180"/>
      <c r="C505" s="176"/>
      <c r="D505" s="181"/>
      <c r="E505" s="182"/>
      <c r="F505" s="183"/>
      <c r="H505" s="184"/>
      <c r="I505" s="184"/>
    </row>
    <row r="506" ht="19.5" customHeight="1">
      <c r="B506" s="180"/>
      <c r="C506" s="176"/>
      <c r="D506" s="181"/>
      <c r="E506" s="182"/>
      <c r="F506" s="183"/>
      <c r="H506" s="184"/>
      <c r="I506" s="184"/>
    </row>
    <row r="507" ht="19.5" customHeight="1">
      <c r="B507" s="180"/>
      <c r="C507" s="176"/>
      <c r="D507" s="181"/>
      <c r="E507" s="182"/>
      <c r="F507" s="183"/>
      <c r="H507" s="184"/>
      <c r="I507" s="184"/>
    </row>
    <row r="508" ht="19.5" customHeight="1">
      <c r="B508" s="180"/>
      <c r="C508" s="176"/>
      <c r="D508" s="181"/>
      <c r="E508" s="182"/>
      <c r="F508" s="183"/>
      <c r="H508" s="184"/>
      <c r="I508" s="184"/>
    </row>
    <row r="509" ht="19.5" customHeight="1">
      <c r="B509" s="180"/>
      <c r="C509" s="176"/>
      <c r="D509" s="181"/>
      <c r="E509" s="182"/>
      <c r="F509" s="183"/>
      <c r="H509" s="184"/>
      <c r="I509" s="184"/>
    </row>
    <row r="510" ht="19.5" customHeight="1">
      <c r="B510" s="180"/>
      <c r="C510" s="176"/>
      <c r="D510" s="181"/>
      <c r="E510" s="182"/>
      <c r="F510" s="183"/>
      <c r="H510" s="184"/>
      <c r="I510" s="184"/>
    </row>
    <row r="511" ht="19.5" customHeight="1">
      <c r="B511" s="180"/>
      <c r="C511" s="176"/>
      <c r="D511" s="181"/>
      <c r="E511" s="182"/>
      <c r="F511" s="183"/>
      <c r="H511" s="184"/>
      <c r="I511" s="184"/>
    </row>
    <row r="512" ht="19.5" customHeight="1">
      <c r="B512" s="180"/>
      <c r="C512" s="176"/>
      <c r="D512" s="181"/>
      <c r="E512" s="182"/>
      <c r="F512" s="183"/>
      <c r="H512" s="184"/>
      <c r="I512" s="184"/>
    </row>
    <row r="513" ht="19.5" customHeight="1">
      <c r="B513" s="180"/>
      <c r="C513" s="176"/>
      <c r="D513" s="181"/>
      <c r="E513" s="182"/>
      <c r="F513" s="183"/>
      <c r="H513" s="184"/>
      <c r="I513" s="184"/>
    </row>
    <row r="514" ht="19.5" customHeight="1">
      <c r="B514" s="180"/>
      <c r="C514" s="176"/>
      <c r="D514" s="181"/>
      <c r="E514" s="182"/>
      <c r="F514" s="183"/>
      <c r="H514" s="184"/>
      <c r="I514" s="184"/>
    </row>
    <row r="515" ht="19.5" customHeight="1">
      <c r="B515" s="180"/>
      <c r="C515" s="176"/>
      <c r="D515" s="181"/>
      <c r="E515" s="182"/>
      <c r="F515" s="183"/>
      <c r="H515" s="184"/>
      <c r="I515" s="184"/>
    </row>
    <row r="516" ht="19.5" customHeight="1">
      <c r="B516" s="180"/>
      <c r="C516" s="176"/>
      <c r="D516" s="181"/>
      <c r="E516" s="182"/>
      <c r="F516" s="183"/>
      <c r="H516" s="184"/>
      <c r="I516" s="184"/>
    </row>
    <row r="517" ht="19.5" customHeight="1">
      <c r="B517" s="180"/>
      <c r="C517" s="176"/>
      <c r="D517" s="181"/>
      <c r="E517" s="182"/>
      <c r="F517" s="183"/>
      <c r="H517" s="184"/>
      <c r="I517" s="184"/>
    </row>
    <row r="518" ht="19.5" customHeight="1">
      <c r="B518" s="180"/>
      <c r="C518" s="176"/>
      <c r="D518" s="181"/>
      <c r="E518" s="182"/>
      <c r="F518" s="183"/>
      <c r="H518" s="184"/>
      <c r="I518" s="184"/>
    </row>
    <row r="519" ht="19.5" customHeight="1">
      <c r="B519" s="180"/>
      <c r="C519" s="176"/>
      <c r="D519" s="181"/>
      <c r="E519" s="182"/>
      <c r="F519" s="183"/>
      <c r="H519" s="184"/>
      <c r="I519" s="184"/>
    </row>
    <row r="520" ht="19.5" customHeight="1">
      <c r="B520" s="180"/>
      <c r="C520" s="176"/>
      <c r="D520" s="181"/>
      <c r="E520" s="182"/>
      <c r="F520" s="183"/>
      <c r="H520" s="184"/>
      <c r="I520" s="184"/>
    </row>
    <row r="521" ht="19.5" customHeight="1">
      <c r="B521" s="180"/>
      <c r="C521" s="176"/>
      <c r="D521" s="181"/>
      <c r="E521" s="182"/>
      <c r="F521" s="183"/>
      <c r="H521" s="184"/>
      <c r="I521" s="184"/>
    </row>
    <row r="522" ht="19.5" customHeight="1">
      <c r="B522" s="180"/>
      <c r="C522" s="176"/>
      <c r="D522" s="181"/>
      <c r="E522" s="182"/>
      <c r="F522" s="183"/>
      <c r="H522" s="184"/>
      <c r="I522" s="184"/>
    </row>
    <row r="523" ht="19.5" customHeight="1">
      <c r="B523" s="180"/>
      <c r="C523" s="176"/>
      <c r="D523" s="181"/>
      <c r="E523" s="182"/>
      <c r="F523" s="183"/>
      <c r="H523" s="184"/>
      <c r="I523" s="184"/>
    </row>
    <row r="524" ht="19.5" customHeight="1">
      <c r="B524" s="180"/>
      <c r="C524" s="176"/>
      <c r="D524" s="181"/>
      <c r="E524" s="182"/>
      <c r="F524" s="183"/>
      <c r="H524" s="184"/>
      <c r="I524" s="184"/>
    </row>
    <row r="525" ht="19.5" customHeight="1">
      <c r="B525" s="180"/>
      <c r="C525" s="176"/>
      <c r="D525" s="181"/>
      <c r="E525" s="182"/>
      <c r="F525" s="183"/>
      <c r="H525" s="184"/>
      <c r="I525" s="184"/>
    </row>
    <row r="526" ht="19.5" customHeight="1">
      <c r="B526" s="180"/>
      <c r="C526" s="176"/>
      <c r="D526" s="181"/>
      <c r="E526" s="182"/>
      <c r="F526" s="183"/>
      <c r="H526" s="184"/>
      <c r="I526" s="184"/>
    </row>
    <row r="527" ht="19.5" customHeight="1">
      <c r="B527" s="180"/>
      <c r="C527" s="176"/>
      <c r="D527" s="181"/>
      <c r="E527" s="182"/>
      <c r="F527" s="183"/>
      <c r="H527" s="184"/>
      <c r="I527" s="184"/>
    </row>
    <row r="528" ht="19.5" customHeight="1">
      <c r="B528" s="180"/>
      <c r="C528" s="176"/>
      <c r="D528" s="181"/>
      <c r="E528" s="182"/>
      <c r="F528" s="183"/>
      <c r="H528" s="184"/>
      <c r="I528" s="184"/>
    </row>
    <row r="529" ht="19.5" customHeight="1">
      <c r="B529" s="180"/>
      <c r="C529" s="176"/>
      <c r="D529" s="181"/>
      <c r="E529" s="182"/>
      <c r="F529" s="183"/>
      <c r="H529" s="184"/>
      <c r="I529" s="184"/>
    </row>
    <row r="530" ht="19.5" customHeight="1">
      <c r="B530" s="180"/>
      <c r="C530" s="176"/>
      <c r="D530" s="181"/>
      <c r="E530" s="182"/>
      <c r="F530" s="183"/>
      <c r="H530" s="184"/>
      <c r="I530" s="184"/>
    </row>
    <row r="531" ht="19.5" customHeight="1">
      <c r="B531" s="180"/>
      <c r="C531" s="176"/>
      <c r="D531" s="181"/>
      <c r="E531" s="182"/>
      <c r="F531" s="183"/>
      <c r="H531" s="184"/>
      <c r="I531" s="184"/>
    </row>
    <row r="532" ht="19.5" customHeight="1">
      <c r="B532" s="180"/>
      <c r="C532" s="176"/>
      <c r="D532" s="181"/>
      <c r="E532" s="182"/>
      <c r="F532" s="183"/>
      <c r="H532" s="184"/>
      <c r="I532" s="184"/>
    </row>
    <row r="533" ht="19.5" customHeight="1">
      <c r="B533" s="180"/>
      <c r="C533" s="176"/>
      <c r="D533" s="181"/>
      <c r="E533" s="182"/>
      <c r="F533" s="183"/>
      <c r="H533" s="184"/>
      <c r="I533" s="184"/>
    </row>
    <row r="534" ht="19.5" customHeight="1">
      <c r="B534" s="180"/>
      <c r="C534" s="176"/>
      <c r="D534" s="181"/>
      <c r="E534" s="182"/>
      <c r="F534" s="183"/>
      <c r="H534" s="184"/>
      <c r="I534" s="184"/>
    </row>
    <row r="535" ht="19.5" customHeight="1">
      <c r="B535" s="180"/>
      <c r="C535" s="176"/>
      <c r="D535" s="181"/>
      <c r="E535" s="182"/>
      <c r="F535" s="183"/>
      <c r="H535" s="184"/>
      <c r="I535" s="184"/>
    </row>
    <row r="536" ht="19.5" customHeight="1">
      <c r="B536" s="180"/>
      <c r="C536" s="176"/>
      <c r="D536" s="181"/>
      <c r="E536" s="182"/>
      <c r="F536" s="183"/>
      <c r="H536" s="184"/>
      <c r="I536" s="184"/>
    </row>
    <row r="537" ht="19.5" customHeight="1">
      <c r="B537" s="180"/>
      <c r="C537" s="176"/>
      <c r="D537" s="181"/>
      <c r="E537" s="182"/>
      <c r="F537" s="183"/>
      <c r="H537" s="184"/>
      <c r="I537" s="184"/>
    </row>
    <row r="538" ht="19.5" customHeight="1">
      <c r="B538" s="180"/>
      <c r="C538" s="176"/>
      <c r="D538" s="181"/>
      <c r="E538" s="182"/>
      <c r="F538" s="183"/>
      <c r="H538" s="184"/>
      <c r="I538" s="184"/>
    </row>
    <row r="539" ht="19.5" customHeight="1">
      <c r="B539" s="180"/>
      <c r="C539" s="176"/>
      <c r="D539" s="181"/>
      <c r="E539" s="182"/>
      <c r="F539" s="183"/>
      <c r="H539" s="184"/>
      <c r="I539" s="184"/>
    </row>
    <row r="540" ht="19.5" customHeight="1">
      <c r="B540" s="180"/>
      <c r="C540" s="176"/>
      <c r="D540" s="181"/>
      <c r="E540" s="182"/>
      <c r="F540" s="183"/>
      <c r="H540" s="184"/>
      <c r="I540" s="184"/>
    </row>
    <row r="541" ht="19.5" customHeight="1">
      <c r="B541" s="180"/>
      <c r="C541" s="176"/>
      <c r="D541" s="181"/>
      <c r="E541" s="182"/>
      <c r="F541" s="183"/>
      <c r="H541" s="184"/>
      <c r="I541" s="184"/>
    </row>
    <row r="542" ht="19.5" customHeight="1">
      <c r="B542" s="180"/>
      <c r="C542" s="176"/>
      <c r="D542" s="181"/>
      <c r="E542" s="182"/>
      <c r="F542" s="183"/>
      <c r="H542" s="184"/>
      <c r="I542" s="184"/>
    </row>
    <row r="543" ht="19.5" customHeight="1">
      <c r="B543" s="180"/>
      <c r="C543" s="176"/>
      <c r="D543" s="181"/>
      <c r="E543" s="182"/>
      <c r="F543" s="183"/>
      <c r="H543" s="184"/>
      <c r="I543" s="184"/>
    </row>
    <row r="544" ht="19.5" customHeight="1">
      <c r="B544" s="180"/>
      <c r="C544" s="176"/>
      <c r="D544" s="181"/>
      <c r="E544" s="182"/>
      <c r="F544" s="183"/>
      <c r="H544" s="184"/>
      <c r="I544" s="184"/>
    </row>
    <row r="545" ht="19.5" customHeight="1">
      <c r="B545" s="180"/>
      <c r="C545" s="176"/>
      <c r="D545" s="181"/>
      <c r="E545" s="182"/>
      <c r="F545" s="183"/>
      <c r="H545" s="184"/>
      <c r="I545" s="184"/>
    </row>
    <row r="546" ht="19.5" customHeight="1">
      <c r="B546" s="180"/>
      <c r="C546" s="176"/>
      <c r="D546" s="181"/>
      <c r="E546" s="182"/>
      <c r="F546" s="183"/>
      <c r="H546" s="184"/>
      <c r="I546" s="184"/>
    </row>
    <row r="547" ht="19.5" customHeight="1">
      <c r="B547" s="180"/>
      <c r="C547" s="176"/>
      <c r="D547" s="181"/>
      <c r="E547" s="182"/>
      <c r="F547" s="183"/>
      <c r="H547" s="184"/>
      <c r="I547" s="184"/>
    </row>
    <row r="548" ht="19.5" customHeight="1">
      <c r="B548" s="180"/>
      <c r="C548" s="176"/>
      <c r="D548" s="181"/>
      <c r="E548" s="182"/>
      <c r="F548" s="183"/>
      <c r="H548" s="184"/>
      <c r="I548" s="184"/>
    </row>
    <row r="549" ht="19.5" customHeight="1">
      <c r="B549" s="180"/>
      <c r="C549" s="176"/>
      <c r="D549" s="181"/>
      <c r="E549" s="182"/>
      <c r="F549" s="183"/>
      <c r="H549" s="184"/>
      <c r="I549" s="184"/>
    </row>
    <row r="550" ht="19.5" customHeight="1">
      <c r="B550" s="180"/>
      <c r="C550" s="176"/>
      <c r="D550" s="181"/>
      <c r="E550" s="182"/>
      <c r="F550" s="183"/>
      <c r="H550" s="184"/>
      <c r="I550" s="184"/>
    </row>
    <row r="551" ht="19.5" customHeight="1">
      <c r="B551" s="180"/>
      <c r="C551" s="176"/>
      <c r="D551" s="181"/>
      <c r="E551" s="182"/>
      <c r="F551" s="183"/>
      <c r="H551" s="184"/>
      <c r="I551" s="184"/>
    </row>
    <row r="552" ht="19.5" customHeight="1">
      <c r="B552" s="180"/>
      <c r="C552" s="176"/>
      <c r="D552" s="181"/>
      <c r="E552" s="182"/>
      <c r="F552" s="183"/>
      <c r="H552" s="184"/>
      <c r="I552" s="184"/>
    </row>
    <row r="553" ht="19.5" customHeight="1">
      <c r="B553" s="180"/>
      <c r="C553" s="176"/>
      <c r="D553" s="181"/>
      <c r="E553" s="182"/>
      <c r="F553" s="183"/>
      <c r="H553" s="184"/>
      <c r="I553" s="184"/>
    </row>
    <row r="554" ht="19.5" customHeight="1">
      <c r="B554" s="180"/>
      <c r="C554" s="176"/>
      <c r="D554" s="181"/>
      <c r="E554" s="182"/>
      <c r="F554" s="183"/>
      <c r="H554" s="184"/>
      <c r="I554" s="184"/>
    </row>
    <row r="555" ht="19.5" customHeight="1">
      <c r="B555" s="180"/>
      <c r="C555" s="176"/>
      <c r="D555" s="181"/>
      <c r="E555" s="182"/>
      <c r="F555" s="183"/>
      <c r="H555" s="184"/>
      <c r="I555" s="184"/>
    </row>
    <row r="556" ht="19.5" customHeight="1">
      <c r="B556" s="180"/>
      <c r="C556" s="176"/>
      <c r="D556" s="181"/>
      <c r="E556" s="182"/>
      <c r="F556" s="183"/>
      <c r="H556" s="184"/>
      <c r="I556" s="184"/>
    </row>
    <row r="557" ht="19.5" customHeight="1">
      <c r="B557" s="180"/>
      <c r="C557" s="176"/>
      <c r="D557" s="181"/>
      <c r="E557" s="182"/>
      <c r="F557" s="183"/>
      <c r="H557" s="184"/>
      <c r="I557" s="184"/>
    </row>
    <row r="558" ht="19.5" customHeight="1">
      <c r="B558" s="180"/>
      <c r="C558" s="176"/>
      <c r="D558" s="181"/>
      <c r="E558" s="182"/>
      <c r="F558" s="183"/>
      <c r="H558" s="184"/>
      <c r="I558" s="184"/>
    </row>
    <row r="559" ht="19.5" customHeight="1">
      <c r="B559" s="180"/>
      <c r="C559" s="176"/>
      <c r="D559" s="181"/>
      <c r="E559" s="182"/>
      <c r="F559" s="183"/>
      <c r="H559" s="184"/>
      <c r="I559" s="184"/>
    </row>
    <row r="560" ht="19.5" customHeight="1">
      <c r="B560" s="180"/>
      <c r="C560" s="176"/>
      <c r="D560" s="181"/>
      <c r="E560" s="182"/>
      <c r="F560" s="183"/>
      <c r="H560" s="184"/>
      <c r="I560" s="184"/>
    </row>
    <row r="561" ht="19.5" customHeight="1">
      <c r="B561" s="180"/>
      <c r="C561" s="176"/>
      <c r="D561" s="181"/>
      <c r="E561" s="182"/>
      <c r="F561" s="183"/>
      <c r="H561" s="184"/>
      <c r="I561" s="184"/>
    </row>
    <row r="562" ht="19.5" customHeight="1">
      <c r="B562" s="180"/>
      <c r="C562" s="176"/>
      <c r="D562" s="181"/>
      <c r="E562" s="182"/>
      <c r="F562" s="183"/>
      <c r="H562" s="184"/>
      <c r="I562" s="184"/>
    </row>
    <row r="563" ht="19.5" customHeight="1">
      <c r="B563" s="180"/>
      <c r="C563" s="176"/>
      <c r="D563" s="181"/>
      <c r="E563" s="182"/>
      <c r="F563" s="183"/>
      <c r="H563" s="184"/>
      <c r="I563" s="184"/>
    </row>
    <row r="564" ht="19.5" customHeight="1">
      <c r="B564" s="180"/>
      <c r="C564" s="176"/>
      <c r="D564" s="181"/>
      <c r="E564" s="182"/>
      <c r="F564" s="183"/>
      <c r="H564" s="184"/>
      <c r="I564" s="184"/>
    </row>
    <row r="565" ht="19.5" customHeight="1">
      <c r="B565" s="180"/>
      <c r="C565" s="176"/>
      <c r="D565" s="181"/>
      <c r="E565" s="182"/>
      <c r="F565" s="183"/>
      <c r="H565" s="184"/>
      <c r="I565" s="184"/>
    </row>
    <row r="566" ht="19.5" customHeight="1">
      <c r="B566" s="180"/>
      <c r="C566" s="176"/>
      <c r="D566" s="181"/>
      <c r="E566" s="182"/>
      <c r="F566" s="183"/>
      <c r="H566" s="184"/>
      <c r="I566" s="184"/>
    </row>
    <row r="567" ht="19.5" customHeight="1">
      <c r="B567" s="180"/>
      <c r="C567" s="176"/>
      <c r="D567" s="181"/>
      <c r="E567" s="182"/>
      <c r="F567" s="183"/>
      <c r="H567" s="184"/>
      <c r="I567" s="184"/>
    </row>
    <row r="568" ht="19.5" customHeight="1">
      <c r="B568" s="180"/>
      <c r="C568" s="176"/>
      <c r="D568" s="181"/>
      <c r="E568" s="182"/>
      <c r="F568" s="183"/>
      <c r="H568" s="184"/>
      <c r="I568" s="184"/>
    </row>
    <row r="569" ht="19.5" customHeight="1">
      <c r="B569" s="180"/>
      <c r="C569" s="176"/>
      <c r="D569" s="181"/>
      <c r="E569" s="182"/>
      <c r="F569" s="183"/>
      <c r="H569" s="184"/>
      <c r="I569" s="184"/>
    </row>
    <row r="570" ht="19.5" customHeight="1">
      <c r="B570" s="180"/>
      <c r="C570" s="176"/>
      <c r="D570" s="181"/>
      <c r="E570" s="182"/>
      <c r="F570" s="183"/>
      <c r="H570" s="184"/>
      <c r="I570" s="184"/>
    </row>
    <row r="571" ht="19.5" customHeight="1">
      <c r="B571" s="180"/>
      <c r="C571" s="176"/>
      <c r="D571" s="181"/>
      <c r="E571" s="182"/>
      <c r="F571" s="183"/>
      <c r="H571" s="184"/>
      <c r="I571" s="184"/>
    </row>
    <row r="572" ht="19.5" customHeight="1">
      <c r="B572" s="180"/>
      <c r="C572" s="176"/>
      <c r="D572" s="181"/>
      <c r="E572" s="182"/>
      <c r="F572" s="183"/>
      <c r="H572" s="184"/>
      <c r="I572" s="184"/>
    </row>
    <row r="573" ht="19.5" customHeight="1">
      <c r="B573" s="180"/>
      <c r="C573" s="176"/>
      <c r="D573" s="181"/>
      <c r="E573" s="182"/>
      <c r="F573" s="183"/>
      <c r="H573" s="184"/>
      <c r="I573" s="184"/>
    </row>
    <row r="574" ht="19.5" customHeight="1">
      <c r="B574" s="180"/>
      <c r="C574" s="176"/>
      <c r="D574" s="181"/>
      <c r="E574" s="182"/>
      <c r="F574" s="183"/>
      <c r="H574" s="184"/>
      <c r="I574" s="184"/>
    </row>
    <row r="575" ht="19.5" customHeight="1">
      <c r="B575" s="180"/>
      <c r="C575" s="176"/>
      <c r="D575" s="181"/>
      <c r="E575" s="182"/>
      <c r="F575" s="183"/>
      <c r="H575" s="184"/>
      <c r="I575" s="184"/>
    </row>
    <row r="576" ht="19.5" customHeight="1">
      <c r="B576" s="180"/>
      <c r="C576" s="176"/>
      <c r="D576" s="181"/>
      <c r="E576" s="182"/>
      <c r="F576" s="183"/>
      <c r="H576" s="184"/>
      <c r="I576" s="184"/>
    </row>
    <row r="577" ht="19.5" customHeight="1">
      <c r="B577" s="180"/>
      <c r="C577" s="176"/>
      <c r="D577" s="181"/>
      <c r="E577" s="182"/>
      <c r="F577" s="183"/>
      <c r="H577" s="184"/>
      <c r="I577" s="184"/>
    </row>
    <row r="578" ht="19.5" customHeight="1">
      <c r="B578" s="180"/>
      <c r="C578" s="176"/>
      <c r="D578" s="181"/>
      <c r="E578" s="182"/>
      <c r="F578" s="183"/>
      <c r="H578" s="184"/>
      <c r="I578" s="184"/>
    </row>
    <row r="579" ht="19.5" customHeight="1">
      <c r="B579" s="180"/>
      <c r="C579" s="176"/>
      <c r="D579" s="181"/>
      <c r="E579" s="182"/>
      <c r="F579" s="183"/>
      <c r="H579" s="184"/>
      <c r="I579" s="184"/>
    </row>
    <row r="580" ht="19.5" customHeight="1">
      <c r="B580" s="180"/>
      <c r="C580" s="176"/>
      <c r="D580" s="181"/>
      <c r="E580" s="182"/>
      <c r="F580" s="183"/>
      <c r="H580" s="184"/>
      <c r="I580" s="184"/>
    </row>
    <row r="581" ht="19.5" customHeight="1">
      <c r="B581" s="180"/>
      <c r="C581" s="176"/>
      <c r="D581" s="181"/>
      <c r="E581" s="182"/>
      <c r="F581" s="183"/>
      <c r="H581" s="184"/>
      <c r="I581" s="184"/>
    </row>
    <row r="582" ht="19.5" customHeight="1">
      <c r="B582" s="180"/>
      <c r="C582" s="176"/>
      <c r="D582" s="181"/>
      <c r="E582" s="182"/>
      <c r="F582" s="183"/>
      <c r="H582" s="184"/>
      <c r="I582" s="184"/>
    </row>
    <row r="583" ht="19.5" customHeight="1">
      <c r="B583" s="180"/>
      <c r="C583" s="176"/>
      <c r="D583" s="181"/>
      <c r="E583" s="182"/>
      <c r="F583" s="183"/>
      <c r="H583" s="184"/>
      <c r="I583" s="184"/>
    </row>
    <row r="584" ht="19.5" customHeight="1">
      <c r="B584" s="180"/>
      <c r="C584" s="176"/>
      <c r="D584" s="181"/>
      <c r="E584" s="182"/>
      <c r="F584" s="183"/>
      <c r="H584" s="184"/>
      <c r="I584" s="184"/>
    </row>
    <row r="585" ht="19.5" customHeight="1">
      <c r="B585" s="180"/>
      <c r="C585" s="176"/>
      <c r="D585" s="181"/>
      <c r="E585" s="182"/>
      <c r="F585" s="183"/>
      <c r="H585" s="184"/>
      <c r="I585" s="184"/>
    </row>
    <row r="586" ht="19.5" customHeight="1">
      <c r="B586" s="180"/>
      <c r="C586" s="176"/>
      <c r="D586" s="181"/>
      <c r="E586" s="182"/>
      <c r="F586" s="183"/>
      <c r="H586" s="184"/>
      <c r="I586" s="184"/>
    </row>
    <row r="587" ht="19.5" customHeight="1">
      <c r="B587" s="180"/>
      <c r="C587" s="176"/>
      <c r="D587" s="181"/>
      <c r="E587" s="182"/>
      <c r="F587" s="183"/>
      <c r="H587" s="184"/>
      <c r="I587" s="184"/>
    </row>
    <row r="588" ht="19.5" customHeight="1">
      <c r="B588" s="180"/>
      <c r="C588" s="176"/>
      <c r="D588" s="181"/>
      <c r="E588" s="182"/>
      <c r="F588" s="183"/>
      <c r="H588" s="184"/>
      <c r="I588" s="184"/>
    </row>
    <row r="589" ht="19.5" customHeight="1">
      <c r="B589" s="180"/>
      <c r="C589" s="176"/>
      <c r="D589" s="181"/>
      <c r="E589" s="182"/>
      <c r="F589" s="183"/>
      <c r="H589" s="184"/>
      <c r="I589" s="184"/>
    </row>
    <row r="590" ht="19.5" customHeight="1">
      <c r="B590" s="180"/>
      <c r="C590" s="176"/>
      <c r="D590" s="181"/>
      <c r="E590" s="182"/>
      <c r="F590" s="183"/>
      <c r="H590" s="184"/>
      <c r="I590" s="184"/>
    </row>
    <row r="591" ht="19.5" customHeight="1">
      <c r="B591" s="180"/>
      <c r="C591" s="176"/>
      <c r="D591" s="181"/>
      <c r="E591" s="182"/>
      <c r="F591" s="183"/>
      <c r="H591" s="184"/>
      <c r="I591" s="184"/>
    </row>
    <row r="592" ht="19.5" customHeight="1">
      <c r="B592" s="180"/>
      <c r="C592" s="176"/>
      <c r="D592" s="181"/>
      <c r="E592" s="182"/>
      <c r="F592" s="183"/>
      <c r="H592" s="184"/>
      <c r="I592" s="184"/>
    </row>
    <row r="593" ht="19.5" customHeight="1">
      <c r="B593" s="180"/>
      <c r="C593" s="176"/>
      <c r="D593" s="181"/>
      <c r="E593" s="182"/>
      <c r="F593" s="183"/>
      <c r="H593" s="184"/>
      <c r="I593" s="184"/>
    </row>
    <row r="594" ht="19.5" customHeight="1">
      <c r="B594" s="180"/>
      <c r="C594" s="176"/>
      <c r="D594" s="181"/>
      <c r="E594" s="182"/>
      <c r="F594" s="183"/>
      <c r="H594" s="184"/>
      <c r="I594" s="184"/>
    </row>
    <row r="595" ht="19.5" customHeight="1">
      <c r="B595" s="180"/>
      <c r="C595" s="176"/>
      <c r="D595" s="181"/>
      <c r="E595" s="182"/>
      <c r="F595" s="183"/>
      <c r="H595" s="184"/>
      <c r="I595" s="184"/>
    </row>
    <row r="596" ht="19.5" customHeight="1">
      <c r="B596" s="180"/>
      <c r="C596" s="176"/>
      <c r="D596" s="181"/>
      <c r="E596" s="182"/>
      <c r="F596" s="183"/>
      <c r="H596" s="184"/>
      <c r="I596" s="184"/>
    </row>
    <row r="597" ht="19.5" customHeight="1">
      <c r="B597" s="180"/>
      <c r="C597" s="176"/>
      <c r="D597" s="181"/>
      <c r="E597" s="182"/>
      <c r="F597" s="183"/>
      <c r="H597" s="184"/>
      <c r="I597" s="184"/>
    </row>
    <row r="598" ht="19.5" customHeight="1">
      <c r="B598" s="180"/>
      <c r="C598" s="176"/>
      <c r="D598" s="181"/>
      <c r="E598" s="182"/>
      <c r="F598" s="183"/>
      <c r="H598" s="184"/>
      <c r="I598" s="184"/>
    </row>
    <row r="599" ht="19.5" customHeight="1">
      <c r="B599" s="180"/>
      <c r="C599" s="176"/>
      <c r="D599" s="181"/>
      <c r="E599" s="182"/>
      <c r="F599" s="183"/>
      <c r="H599" s="184"/>
      <c r="I599" s="184"/>
    </row>
    <row r="600" ht="19.5" customHeight="1">
      <c r="B600" s="180"/>
      <c r="C600" s="176"/>
      <c r="D600" s="181"/>
      <c r="E600" s="182"/>
      <c r="F600" s="183"/>
      <c r="H600" s="184"/>
      <c r="I600" s="184"/>
    </row>
    <row r="601" ht="19.5" customHeight="1">
      <c r="B601" s="180"/>
      <c r="C601" s="176"/>
      <c r="D601" s="181"/>
      <c r="E601" s="182"/>
      <c r="F601" s="183"/>
      <c r="H601" s="184"/>
      <c r="I601" s="184"/>
    </row>
    <row r="602" ht="19.5" customHeight="1">
      <c r="B602" s="180"/>
      <c r="C602" s="176"/>
      <c r="D602" s="181"/>
      <c r="E602" s="182"/>
      <c r="F602" s="183"/>
      <c r="H602" s="184"/>
      <c r="I602" s="184"/>
    </row>
    <row r="603" ht="19.5" customHeight="1">
      <c r="B603" s="180"/>
      <c r="C603" s="176"/>
      <c r="D603" s="181"/>
      <c r="E603" s="182"/>
      <c r="F603" s="183"/>
      <c r="H603" s="184"/>
      <c r="I603" s="184"/>
    </row>
    <row r="604" ht="19.5" customHeight="1">
      <c r="B604" s="180"/>
      <c r="C604" s="176"/>
      <c r="D604" s="181"/>
      <c r="E604" s="182"/>
      <c r="F604" s="183"/>
      <c r="H604" s="184"/>
      <c r="I604" s="184"/>
    </row>
    <row r="605" ht="19.5" customHeight="1">
      <c r="B605" s="180"/>
      <c r="C605" s="176"/>
      <c r="D605" s="181"/>
      <c r="E605" s="182"/>
      <c r="F605" s="183"/>
      <c r="H605" s="184"/>
      <c r="I605" s="184"/>
    </row>
    <row r="606" ht="19.5" customHeight="1">
      <c r="B606" s="180"/>
      <c r="C606" s="176"/>
      <c r="D606" s="181"/>
      <c r="E606" s="182"/>
      <c r="F606" s="183"/>
      <c r="H606" s="184"/>
      <c r="I606" s="184"/>
    </row>
    <row r="607" ht="19.5" customHeight="1">
      <c r="B607" s="180"/>
      <c r="C607" s="176"/>
      <c r="D607" s="181"/>
      <c r="E607" s="182"/>
      <c r="F607" s="183"/>
      <c r="H607" s="184"/>
      <c r="I607" s="184"/>
    </row>
    <row r="608" ht="19.5" customHeight="1">
      <c r="B608" s="180"/>
      <c r="C608" s="176"/>
      <c r="D608" s="181"/>
      <c r="E608" s="182"/>
      <c r="F608" s="183"/>
      <c r="H608" s="184"/>
      <c r="I608" s="184"/>
    </row>
    <row r="609" ht="19.5" customHeight="1">
      <c r="B609" s="180"/>
      <c r="C609" s="176"/>
      <c r="D609" s="181"/>
      <c r="E609" s="182"/>
      <c r="F609" s="183"/>
      <c r="H609" s="184"/>
      <c r="I609" s="184"/>
    </row>
    <row r="610" ht="19.5" customHeight="1">
      <c r="B610" s="180"/>
      <c r="C610" s="176"/>
      <c r="D610" s="181"/>
      <c r="E610" s="182"/>
      <c r="F610" s="183"/>
      <c r="H610" s="184"/>
      <c r="I610" s="184"/>
    </row>
    <row r="611" ht="19.5" customHeight="1">
      <c r="B611" s="180"/>
      <c r="C611" s="176"/>
      <c r="D611" s="181"/>
      <c r="E611" s="182"/>
      <c r="F611" s="183"/>
      <c r="H611" s="184"/>
      <c r="I611" s="184"/>
    </row>
    <row r="612" ht="19.5" customHeight="1">
      <c r="B612" s="180"/>
      <c r="C612" s="176"/>
      <c r="D612" s="181"/>
      <c r="E612" s="182"/>
      <c r="F612" s="183"/>
      <c r="H612" s="184"/>
      <c r="I612" s="184"/>
    </row>
    <row r="613" ht="19.5" customHeight="1">
      <c r="B613" s="180"/>
      <c r="C613" s="176"/>
      <c r="D613" s="181"/>
      <c r="E613" s="182"/>
      <c r="F613" s="183"/>
      <c r="H613" s="184"/>
      <c r="I613" s="184"/>
    </row>
    <row r="614" ht="19.5" customHeight="1">
      <c r="B614" s="180"/>
      <c r="C614" s="176"/>
      <c r="D614" s="181"/>
      <c r="E614" s="182"/>
      <c r="F614" s="183"/>
      <c r="H614" s="184"/>
      <c r="I614" s="184"/>
    </row>
    <row r="615" ht="19.5" customHeight="1">
      <c r="B615" s="180"/>
      <c r="C615" s="176"/>
      <c r="D615" s="181"/>
      <c r="E615" s="182"/>
      <c r="F615" s="183"/>
      <c r="H615" s="184"/>
      <c r="I615" s="184"/>
    </row>
    <row r="616" ht="19.5" customHeight="1">
      <c r="B616" s="180"/>
      <c r="C616" s="176"/>
      <c r="D616" s="181"/>
      <c r="E616" s="182"/>
      <c r="F616" s="183"/>
      <c r="H616" s="184"/>
      <c r="I616" s="184"/>
    </row>
    <row r="617" ht="19.5" customHeight="1">
      <c r="B617" s="180"/>
      <c r="C617" s="176"/>
      <c r="D617" s="181"/>
      <c r="E617" s="182"/>
      <c r="F617" s="183"/>
      <c r="H617" s="184"/>
      <c r="I617" s="184"/>
    </row>
    <row r="618" ht="19.5" customHeight="1">
      <c r="B618" s="180"/>
      <c r="C618" s="176"/>
      <c r="D618" s="181"/>
      <c r="E618" s="182"/>
      <c r="F618" s="183"/>
      <c r="H618" s="184"/>
      <c r="I618" s="184"/>
    </row>
    <row r="619" ht="19.5" customHeight="1">
      <c r="B619" s="180"/>
      <c r="C619" s="176"/>
      <c r="D619" s="181"/>
      <c r="E619" s="182"/>
      <c r="F619" s="183"/>
      <c r="H619" s="184"/>
      <c r="I619" s="184"/>
    </row>
    <row r="620" ht="19.5" customHeight="1">
      <c r="B620" s="180"/>
      <c r="C620" s="176"/>
      <c r="D620" s="181"/>
      <c r="E620" s="182"/>
      <c r="F620" s="183"/>
      <c r="H620" s="184"/>
      <c r="I620" s="184"/>
    </row>
    <row r="621" ht="19.5" customHeight="1">
      <c r="B621" s="180"/>
      <c r="C621" s="176"/>
      <c r="D621" s="181"/>
      <c r="E621" s="182"/>
      <c r="F621" s="183"/>
      <c r="H621" s="184"/>
      <c r="I621" s="184"/>
    </row>
    <row r="622" ht="19.5" customHeight="1">
      <c r="B622" s="180"/>
      <c r="C622" s="176"/>
      <c r="D622" s="181"/>
      <c r="E622" s="182"/>
      <c r="F622" s="183"/>
      <c r="H622" s="184"/>
      <c r="I622" s="184"/>
    </row>
    <row r="623" ht="19.5" customHeight="1">
      <c r="B623" s="180"/>
      <c r="C623" s="176"/>
      <c r="D623" s="181"/>
      <c r="E623" s="182"/>
      <c r="F623" s="183"/>
      <c r="H623" s="184"/>
      <c r="I623" s="184"/>
    </row>
    <row r="624" ht="19.5" customHeight="1">
      <c r="B624" s="180"/>
      <c r="C624" s="176"/>
      <c r="D624" s="181"/>
      <c r="E624" s="182"/>
      <c r="F624" s="183"/>
      <c r="H624" s="184"/>
      <c r="I624" s="184"/>
    </row>
    <row r="625" ht="19.5" customHeight="1">
      <c r="B625" s="180"/>
      <c r="C625" s="176"/>
      <c r="D625" s="181"/>
      <c r="E625" s="182"/>
      <c r="F625" s="183"/>
      <c r="H625" s="184"/>
      <c r="I625" s="184"/>
    </row>
    <row r="626" ht="19.5" customHeight="1">
      <c r="B626" s="180"/>
      <c r="C626" s="176"/>
      <c r="D626" s="181"/>
      <c r="E626" s="182"/>
      <c r="F626" s="183"/>
      <c r="H626" s="184"/>
      <c r="I626" s="184"/>
    </row>
    <row r="627" ht="19.5" customHeight="1">
      <c r="B627" s="180"/>
      <c r="C627" s="176"/>
      <c r="D627" s="181"/>
      <c r="E627" s="182"/>
      <c r="F627" s="183"/>
      <c r="H627" s="184"/>
      <c r="I627" s="184"/>
    </row>
    <row r="628" ht="19.5" customHeight="1">
      <c r="B628" s="180"/>
      <c r="C628" s="176"/>
      <c r="D628" s="181"/>
      <c r="E628" s="182"/>
      <c r="F628" s="183"/>
      <c r="H628" s="184"/>
      <c r="I628" s="184"/>
    </row>
    <row r="629" ht="19.5" customHeight="1">
      <c r="B629" s="180"/>
      <c r="C629" s="176"/>
      <c r="D629" s="181"/>
      <c r="E629" s="182"/>
      <c r="F629" s="183"/>
      <c r="H629" s="184"/>
      <c r="I629" s="184"/>
    </row>
    <row r="630" ht="19.5" customHeight="1">
      <c r="B630" s="180"/>
      <c r="C630" s="176"/>
      <c r="D630" s="181"/>
      <c r="E630" s="182"/>
      <c r="F630" s="183"/>
      <c r="H630" s="184"/>
      <c r="I630" s="184"/>
    </row>
    <row r="631" ht="19.5" customHeight="1">
      <c r="B631" s="180"/>
      <c r="C631" s="176"/>
      <c r="D631" s="181"/>
      <c r="E631" s="182"/>
      <c r="F631" s="183"/>
      <c r="H631" s="184"/>
      <c r="I631" s="184"/>
    </row>
    <row r="632" ht="19.5" customHeight="1">
      <c r="B632" s="180"/>
      <c r="C632" s="176"/>
      <c r="D632" s="181"/>
      <c r="E632" s="182"/>
      <c r="F632" s="183"/>
      <c r="H632" s="184"/>
      <c r="I632" s="184"/>
    </row>
    <row r="633" ht="19.5" customHeight="1">
      <c r="B633" s="180"/>
      <c r="C633" s="176"/>
      <c r="D633" s="181"/>
      <c r="E633" s="182"/>
      <c r="F633" s="183"/>
      <c r="H633" s="184"/>
      <c r="I633" s="184"/>
    </row>
    <row r="634" ht="19.5" customHeight="1">
      <c r="B634" s="180"/>
      <c r="C634" s="176"/>
      <c r="D634" s="181"/>
      <c r="E634" s="182"/>
      <c r="F634" s="183"/>
      <c r="H634" s="184"/>
      <c r="I634" s="184"/>
    </row>
    <row r="635" ht="19.5" customHeight="1">
      <c r="B635" s="180"/>
      <c r="C635" s="176"/>
      <c r="D635" s="181"/>
      <c r="E635" s="182"/>
      <c r="F635" s="183"/>
      <c r="H635" s="184"/>
      <c r="I635" s="184"/>
    </row>
    <row r="636" ht="19.5" customHeight="1">
      <c r="B636" s="180"/>
      <c r="C636" s="176"/>
      <c r="D636" s="181"/>
      <c r="E636" s="182"/>
      <c r="F636" s="183"/>
      <c r="H636" s="184"/>
      <c r="I636" s="184"/>
    </row>
    <row r="637" ht="19.5" customHeight="1">
      <c r="B637" s="180"/>
      <c r="C637" s="176"/>
      <c r="D637" s="181"/>
      <c r="E637" s="182"/>
      <c r="F637" s="183"/>
      <c r="H637" s="184"/>
      <c r="I637" s="184"/>
    </row>
    <row r="638" ht="19.5" customHeight="1">
      <c r="B638" s="180"/>
      <c r="C638" s="176"/>
      <c r="D638" s="181"/>
      <c r="E638" s="182"/>
      <c r="F638" s="183"/>
      <c r="H638" s="184"/>
      <c r="I638" s="184"/>
    </row>
    <row r="639" ht="19.5" customHeight="1">
      <c r="B639" s="180"/>
      <c r="C639" s="176"/>
      <c r="D639" s="181"/>
      <c r="E639" s="182"/>
      <c r="F639" s="183"/>
      <c r="H639" s="184"/>
      <c r="I639" s="184"/>
    </row>
    <row r="640" ht="19.5" customHeight="1">
      <c r="B640" s="180"/>
      <c r="C640" s="176"/>
      <c r="D640" s="181"/>
      <c r="E640" s="182"/>
      <c r="F640" s="183"/>
      <c r="H640" s="184"/>
      <c r="I640" s="184"/>
    </row>
    <row r="641" ht="19.5" customHeight="1">
      <c r="B641" s="180"/>
      <c r="C641" s="176"/>
      <c r="D641" s="181"/>
      <c r="E641" s="182"/>
      <c r="F641" s="183"/>
      <c r="H641" s="184"/>
      <c r="I641" s="184"/>
    </row>
    <row r="642" ht="19.5" customHeight="1">
      <c r="B642" s="180"/>
      <c r="C642" s="176"/>
      <c r="D642" s="181"/>
      <c r="E642" s="182"/>
      <c r="F642" s="183"/>
      <c r="H642" s="184"/>
      <c r="I642" s="184"/>
    </row>
    <row r="643" ht="19.5" customHeight="1">
      <c r="B643" s="180"/>
      <c r="C643" s="176"/>
      <c r="D643" s="181"/>
      <c r="E643" s="182"/>
      <c r="F643" s="183"/>
      <c r="H643" s="184"/>
      <c r="I643" s="184"/>
    </row>
    <row r="644" ht="19.5" customHeight="1">
      <c r="B644" s="180"/>
      <c r="C644" s="176"/>
      <c r="D644" s="181"/>
      <c r="E644" s="182"/>
      <c r="F644" s="183"/>
      <c r="H644" s="184"/>
      <c r="I644" s="184"/>
    </row>
    <row r="645" ht="19.5" customHeight="1">
      <c r="B645" s="180"/>
      <c r="C645" s="176"/>
      <c r="D645" s="181"/>
      <c r="E645" s="182"/>
      <c r="F645" s="183"/>
      <c r="H645" s="184"/>
      <c r="I645" s="184"/>
    </row>
    <row r="646" ht="19.5" customHeight="1">
      <c r="B646" s="180"/>
      <c r="C646" s="176"/>
      <c r="D646" s="181"/>
      <c r="E646" s="182"/>
      <c r="F646" s="183"/>
      <c r="H646" s="184"/>
      <c r="I646" s="184"/>
    </row>
    <row r="647" ht="19.5" customHeight="1">
      <c r="B647" s="180"/>
      <c r="C647" s="176"/>
      <c r="D647" s="181"/>
      <c r="E647" s="182"/>
      <c r="F647" s="183"/>
      <c r="H647" s="184"/>
      <c r="I647" s="184"/>
    </row>
    <row r="648" ht="19.5" customHeight="1">
      <c r="B648" s="180"/>
      <c r="C648" s="176"/>
      <c r="D648" s="181"/>
      <c r="E648" s="182"/>
      <c r="F648" s="183"/>
      <c r="H648" s="184"/>
      <c r="I648" s="184"/>
    </row>
    <row r="649" ht="19.5" customHeight="1">
      <c r="B649" s="180"/>
      <c r="C649" s="176"/>
      <c r="D649" s="181"/>
      <c r="E649" s="182"/>
      <c r="F649" s="183"/>
      <c r="H649" s="184"/>
      <c r="I649" s="184"/>
    </row>
    <row r="650" ht="19.5" customHeight="1">
      <c r="B650" s="180"/>
      <c r="C650" s="176"/>
      <c r="D650" s="181"/>
      <c r="E650" s="182"/>
      <c r="F650" s="183"/>
      <c r="H650" s="184"/>
      <c r="I650" s="184"/>
    </row>
    <row r="651" ht="19.5" customHeight="1">
      <c r="B651" s="180"/>
      <c r="C651" s="176"/>
      <c r="D651" s="181"/>
      <c r="E651" s="182"/>
      <c r="F651" s="183"/>
      <c r="H651" s="184"/>
      <c r="I651" s="184"/>
    </row>
    <row r="652" ht="19.5" customHeight="1">
      <c r="B652" s="180"/>
      <c r="C652" s="176"/>
      <c r="D652" s="181"/>
      <c r="E652" s="182"/>
      <c r="F652" s="183"/>
      <c r="H652" s="184"/>
      <c r="I652" s="184"/>
    </row>
    <row r="653" ht="19.5" customHeight="1">
      <c r="B653" s="180"/>
      <c r="C653" s="176"/>
      <c r="D653" s="181"/>
      <c r="E653" s="182"/>
      <c r="F653" s="183"/>
      <c r="H653" s="184"/>
      <c r="I653" s="184"/>
    </row>
    <row r="654" ht="19.5" customHeight="1">
      <c r="B654" s="180"/>
      <c r="C654" s="176"/>
      <c r="D654" s="181"/>
      <c r="E654" s="182"/>
      <c r="F654" s="183"/>
      <c r="H654" s="184"/>
      <c r="I654" s="184"/>
    </row>
    <row r="655" ht="19.5" customHeight="1">
      <c r="B655" s="180"/>
      <c r="C655" s="176"/>
      <c r="D655" s="181"/>
      <c r="E655" s="182"/>
      <c r="F655" s="183"/>
      <c r="H655" s="184"/>
      <c r="I655" s="184"/>
    </row>
    <row r="656" ht="19.5" customHeight="1">
      <c r="B656" s="180"/>
      <c r="C656" s="176"/>
      <c r="D656" s="181"/>
      <c r="E656" s="182"/>
      <c r="F656" s="183"/>
      <c r="H656" s="184"/>
      <c r="I656" s="184"/>
    </row>
    <row r="657" ht="19.5" customHeight="1">
      <c r="B657" s="180"/>
      <c r="C657" s="176"/>
      <c r="D657" s="181"/>
      <c r="E657" s="182"/>
      <c r="F657" s="183"/>
      <c r="H657" s="184"/>
      <c r="I657" s="184"/>
    </row>
    <row r="658" ht="19.5" customHeight="1">
      <c r="B658" s="180"/>
      <c r="C658" s="176"/>
      <c r="D658" s="181"/>
      <c r="E658" s="182"/>
      <c r="F658" s="183"/>
      <c r="H658" s="184"/>
      <c r="I658" s="184"/>
    </row>
    <row r="659" ht="19.5" customHeight="1">
      <c r="B659" s="180"/>
      <c r="C659" s="176"/>
      <c r="D659" s="181"/>
      <c r="E659" s="182"/>
      <c r="F659" s="183"/>
      <c r="H659" s="184"/>
      <c r="I659" s="184"/>
    </row>
    <row r="660" ht="19.5" customHeight="1">
      <c r="B660" s="180"/>
      <c r="C660" s="176"/>
      <c r="D660" s="181"/>
      <c r="E660" s="182"/>
      <c r="F660" s="183"/>
      <c r="H660" s="184"/>
      <c r="I660" s="184"/>
    </row>
    <row r="661" ht="19.5" customHeight="1">
      <c r="B661" s="180"/>
      <c r="C661" s="176"/>
      <c r="D661" s="181"/>
      <c r="E661" s="182"/>
      <c r="F661" s="183"/>
      <c r="H661" s="184"/>
      <c r="I661" s="184"/>
    </row>
    <row r="662" ht="19.5" customHeight="1">
      <c r="B662" s="180"/>
      <c r="C662" s="176"/>
      <c r="D662" s="181"/>
      <c r="E662" s="182"/>
      <c r="F662" s="183"/>
      <c r="H662" s="184"/>
      <c r="I662" s="184"/>
    </row>
    <row r="663" ht="19.5" customHeight="1">
      <c r="B663" s="180"/>
      <c r="C663" s="176"/>
      <c r="D663" s="181"/>
      <c r="E663" s="182"/>
      <c r="F663" s="183"/>
      <c r="H663" s="184"/>
      <c r="I663" s="184"/>
    </row>
    <row r="664" ht="19.5" customHeight="1">
      <c r="B664" s="180"/>
      <c r="C664" s="176"/>
      <c r="D664" s="181"/>
      <c r="E664" s="182"/>
      <c r="F664" s="183"/>
      <c r="H664" s="184"/>
      <c r="I664" s="184"/>
    </row>
    <row r="665" ht="19.5" customHeight="1">
      <c r="B665" s="180"/>
      <c r="C665" s="176"/>
      <c r="D665" s="181"/>
      <c r="E665" s="182"/>
      <c r="F665" s="183"/>
      <c r="H665" s="184"/>
      <c r="I665" s="184"/>
    </row>
    <row r="666" ht="19.5" customHeight="1">
      <c r="B666" s="180"/>
      <c r="C666" s="176"/>
      <c r="D666" s="181"/>
      <c r="E666" s="182"/>
      <c r="F666" s="183"/>
      <c r="H666" s="184"/>
      <c r="I666" s="184"/>
    </row>
    <row r="667" ht="19.5" customHeight="1">
      <c r="B667" s="180"/>
      <c r="C667" s="176"/>
      <c r="D667" s="181"/>
      <c r="E667" s="182"/>
      <c r="F667" s="183"/>
      <c r="H667" s="184"/>
      <c r="I667" s="184"/>
    </row>
    <row r="668" ht="19.5" customHeight="1">
      <c r="B668" s="180"/>
      <c r="C668" s="176"/>
      <c r="D668" s="181"/>
      <c r="E668" s="182"/>
      <c r="F668" s="183"/>
      <c r="H668" s="184"/>
      <c r="I668" s="184"/>
    </row>
    <row r="669" ht="19.5" customHeight="1">
      <c r="B669" s="180"/>
      <c r="C669" s="176"/>
      <c r="D669" s="181"/>
      <c r="E669" s="182"/>
      <c r="F669" s="183"/>
      <c r="H669" s="184"/>
      <c r="I669" s="184"/>
    </row>
    <row r="670" ht="19.5" customHeight="1">
      <c r="B670" s="180"/>
      <c r="C670" s="176"/>
      <c r="D670" s="181"/>
      <c r="E670" s="182"/>
      <c r="F670" s="183"/>
      <c r="H670" s="184"/>
      <c r="I670" s="184"/>
    </row>
    <row r="671" ht="19.5" customHeight="1">
      <c r="B671" s="180"/>
      <c r="C671" s="176"/>
      <c r="D671" s="181"/>
      <c r="E671" s="182"/>
      <c r="F671" s="183"/>
      <c r="H671" s="184"/>
      <c r="I671" s="184"/>
    </row>
    <row r="672" ht="19.5" customHeight="1">
      <c r="B672" s="180"/>
      <c r="C672" s="176"/>
      <c r="D672" s="181"/>
      <c r="E672" s="182"/>
      <c r="F672" s="183"/>
      <c r="H672" s="184"/>
      <c r="I672" s="184"/>
    </row>
    <row r="673" ht="19.5" customHeight="1">
      <c r="B673" s="180"/>
      <c r="C673" s="176"/>
      <c r="D673" s="181"/>
      <c r="E673" s="182"/>
      <c r="F673" s="183"/>
      <c r="H673" s="184"/>
      <c r="I673" s="184"/>
    </row>
    <row r="674" ht="19.5" customHeight="1">
      <c r="B674" s="180"/>
      <c r="C674" s="176"/>
      <c r="D674" s="181"/>
      <c r="E674" s="182"/>
      <c r="F674" s="183"/>
      <c r="H674" s="184"/>
      <c r="I674" s="184"/>
    </row>
    <row r="675" ht="19.5" customHeight="1">
      <c r="B675" s="180"/>
      <c r="C675" s="176"/>
      <c r="D675" s="181"/>
      <c r="E675" s="182"/>
      <c r="F675" s="183"/>
      <c r="H675" s="184"/>
      <c r="I675" s="184"/>
    </row>
    <row r="676" ht="19.5" customHeight="1">
      <c r="B676" s="180"/>
      <c r="C676" s="176"/>
      <c r="D676" s="181"/>
      <c r="E676" s="182"/>
      <c r="F676" s="183"/>
      <c r="H676" s="184"/>
      <c r="I676" s="184"/>
    </row>
    <row r="677" ht="19.5" customHeight="1">
      <c r="B677" s="180"/>
      <c r="C677" s="176"/>
      <c r="D677" s="181"/>
      <c r="E677" s="182"/>
      <c r="F677" s="183"/>
      <c r="H677" s="184"/>
      <c r="I677" s="184"/>
    </row>
    <row r="678" ht="19.5" customHeight="1">
      <c r="B678" s="180"/>
      <c r="C678" s="176"/>
      <c r="D678" s="181"/>
      <c r="E678" s="182"/>
      <c r="F678" s="183"/>
      <c r="H678" s="184"/>
      <c r="I678" s="184"/>
    </row>
    <row r="679" ht="19.5" customHeight="1">
      <c r="B679" s="180"/>
      <c r="C679" s="176"/>
      <c r="D679" s="181"/>
      <c r="E679" s="182"/>
      <c r="F679" s="183"/>
      <c r="H679" s="184"/>
      <c r="I679" s="184"/>
    </row>
    <row r="680" ht="19.5" customHeight="1">
      <c r="B680" s="180"/>
      <c r="C680" s="176"/>
      <c r="D680" s="181"/>
      <c r="E680" s="182"/>
      <c r="F680" s="183"/>
      <c r="H680" s="184"/>
      <c r="I680" s="184"/>
    </row>
    <row r="681" ht="19.5" customHeight="1">
      <c r="B681" s="180"/>
      <c r="C681" s="176"/>
      <c r="D681" s="181"/>
      <c r="E681" s="182"/>
      <c r="F681" s="183"/>
      <c r="H681" s="184"/>
      <c r="I681" s="184"/>
    </row>
    <row r="682" ht="19.5" customHeight="1">
      <c r="B682" s="180"/>
      <c r="C682" s="176"/>
      <c r="D682" s="181"/>
      <c r="E682" s="182"/>
      <c r="F682" s="183"/>
      <c r="H682" s="184"/>
      <c r="I682" s="184"/>
    </row>
    <row r="683" ht="19.5" customHeight="1">
      <c r="B683" s="180"/>
      <c r="C683" s="176"/>
      <c r="D683" s="181"/>
      <c r="E683" s="182"/>
      <c r="F683" s="183"/>
      <c r="H683" s="184"/>
      <c r="I683" s="184"/>
    </row>
    <row r="684" ht="19.5" customHeight="1">
      <c r="B684" s="180"/>
      <c r="C684" s="176"/>
      <c r="D684" s="181"/>
      <c r="E684" s="182"/>
      <c r="F684" s="183"/>
      <c r="H684" s="184"/>
      <c r="I684" s="184"/>
    </row>
    <row r="685" ht="19.5" customHeight="1">
      <c r="B685" s="180"/>
      <c r="C685" s="176"/>
      <c r="D685" s="181"/>
      <c r="E685" s="182"/>
      <c r="F685" s="183"/>
      <c r="H685" s="184"/>
      <c r="I685" s="184"/>
    </row>
    <row r="686" ht="19.5" customHeight="1">
      <c r="B686" s="180"/>
      <c r="C686" s="176"/>
      <c r="D686" s="181"/>
      <c r="E686" s="182"/>
      <c r="F686" s="183"/>
      <c r="H686" s="184"/>
      <c r="I686" s="184"/>
    </row>
    <row r="687" ht="19.5" customHeight="1">
      <c r="B687" s="180"/>
      <c r="C687" s="176"/>
      <c r="D687" s="181"/>
      <c r="E687" s="182"/>
      <c r="F687" s="183"/>
      <c r="H687" s="184"/>
      <c r="I687" s="184"/>
    </row>
    <row r="688" ht="19.5" customHeight="1">
      <c r="B688" s="180"/>
      <c r="C688" s="176"/>
      <c r="D688" s="181"/>
      <c r="E688" s="182"/>
      <c r="F688" s="183"/>
      <c r="H688" s="184"/>
      <c r="I688" s="184"/>
    </row>
    <row r="689" ht="19.5" customHeight="1">
      <c r="B689" s="180"/>
      <c r="C689" s="176"/>
      <c r="D689" s="181"/>
      <c r="E689" s="182"/>
      <c r="F689" s="183"/>
      <c r="H689" s="184"/>
      <c r="I689" s="184"/>
    </row>
    <row r="690" ht="19.5" customHeight="1">
      <c r="B690" s="180"/>
      <c r="C690" s="176"/>
      <c r="D690" s="181"/>
      <c r="E690" s="182"/>
      <c r="F690" s="183"/>
      <c r="H690" s="184"/>
      <c r="I690" s="184"/>
    </row>
    <row r="691" ht="19.5" customHeight="1">
      <c r="B691" s="180"/>
      <c r="C691" s="176"/>
      <c r="D691" s="181"/>
      <c r="E691" s="182"/>
      <c r="F691" s="183"/>
      <c r="H691" s="184"/>
      <c r="I691" s="184"/>
    </row>
    <row r="692" ht="19.5" customHeight="1">
      <c r="B692" s="180"/>
      <c r="C692" s="176"/>
      <c r="D692" s="181"/>
      <c r="E692" s="182"/>
      <c r="F692" s="183"/>
      <c r="H692" s="184"/>
      <c r="I692" s="184"/>
    </row>
    <row r="693" ht="19.5" customHeight="1">
      <c r="B693" s="180"/>
      <c r="C693" s="176"/>
      <c r="D693" s="181"/>
      <c r="E693" s="182"/>
      <c r="F693" s="183"/>
      <c r="H693" s="184"/>
      <c r="I693" s="184"/>
    </row>
    <row r="694" ht="19.5" customHeight="1">
      <c r="B694" s="180"/>
      <c r="C694" s="176"/>
      <c r="D694" s="181"/>
      <c r="E694" s="182"/>
      <c r="F694" s="183"/>
      <c r="H694" s="184"/>
      <c r="I694" s="184"/>
    </row>
    <row r="695" ht="19.5" customHeight="1">
      <c r="B695" s="180"/>
      <c r="C695" s="176"/>
      <c r="D695" s="181"/>
      <c r="E695" s="182"/>
      <c r="F695" s="183"/>
      <c r="H695" s="184"/>
      <c r="I695" s="184"/>
    </row>
    <row r="696" ht="19.5" customHeight="1">
      <c r="B696" s="180"/>
      <c r="C696" s="176"/>
      <c r="D696" s="181"/>
      <c r="E696" s="182"/>
      <c r="F696" s="183"/>
      <c r="H696" s="184"/>
      <c r="I696" s="184"/>
    </row>
    <row r="697" ht="19.5" customHeight="1">
      <c r="B697" s="180"/>
      <c r="C697" s="176"/>
      <c r="D697" s="181"/>
      <c r="E697" s="182"/>
      <c r="F697" s="183"/>
      <c r="H697" s="184"/>
      <c r="I697" s="184"/>
    </row>
    <row r="698" ht="19.5" customHeight="1">
      <c r="B698" s="180"/>
      <c r="C698" s="176"/>
      <c r="D698" s="181"/>
      <c r="E698" s="182"/>
      <c r="F698" s="183"/>
      <c r="H698" s="184"/>
      <c r="I698" s="184"/>
    </row>
    <row r="699" ht="19.5" customHeight="1">
      <c r="B699" s="180"/>
      <c r="C699" s="176"/>
      <c r="D699" s="181"/>
      <c r="E699" s="182"/>
      <c r="F699" s="183"/>
      <c r="H699" s="184"/>
      <c r="I699" s="184"/>
    </row>
    <row r="700" ht="19.5" customHeight="1">
      <c r="B700" s="180"/>
      <c r="C700" s="176"/>
      <c r="D700" s="181"/>
      <c r="E700" s="182"/>
      <c r="F700" s="183"/>
      <c r="H700" s="184"/>
      <c r="I700" s="184"/>
    </row>
    <row r="701" ht="19.5" customHeight="1">
      <c r="B701" s="180"/>
      <c r="C701" s="176"/>
      <c r="D701" s="181"/>
      <c r="E701" s="182"/>
      <c r="F701" s="183"/>
      <c r="H701" s="184"/>
      <c r="I701" s="184"/>
    </row>
    <row r="702" ht="19.5" customHeight="1">
      <c r="B702" s="180"/>
      <c r="C702" s="176"/>
      <c r="D702" s="181"/>
      <c r="E702" s="182"/>
      <c r="F702" s="183"/>
      <c r="H702" s="184"/>
      <c r="I702" s="184"/>
    </row>
    <row r="703" ht="19.5" customHeight="1">
      <c r="B703" s="180"/>
      <c r="C703" s="176"/>
      <c r="D703" s="181"/>
      <c r="E703" s="182"/>
      <c r="F703" s="183"/>
      <c r="H703" s="184"/>
      <c r="I703" s="184"/>
    </row>
    <row r="704" ht="19.5" customHeight="1">
      <c r="B704" s="180"/>
      <c r="C704" s="176"/>
      <c r="D704" s="181"/>
      <c r="E704" s="182"/>
      <c r="F704" s="183"/>
      <c r="H704" s="184"/>
      <c r="I704" s="184"/>
    </row>
    <row r="705" ht="19.5" customHeight="1">
      <c r="B705" s="180"/>
      <c r="C705" s="176"/>
      <c r="D705" s="181"/>
      <c r="E705" s="182"/>
      <c r="F705" s="183"/>
      <c r="H705" s="184"/>
      <c r="I705" s="184"/>
    </row>
    <row r="706" ht="19.5" customHeight="1">
      <c r="B706" s="180"/>
      <c r="C706" s="176"/>
      <c r="D706" s="181"/>
      <c r="E706" s="182"/>
      <c r="F706" s="183"/>
      <c r="H706" s="184"/>
      <c r="I706" s="184"/>
    </row>
    <row r="707" ht="19.5" customHeight="1">
      <c r="B707" s="180"/>
      <c r="C707" s="176"/>
      <c r="D707" s="181"/>
      <c r="E707" s="182"/>
      <c r="F707" s="183"/>
      <c r="H707" s="184"/>
      <c r="I707" s="184"/>
    </row>
    <row r="708" ht="19.5" customHeight="1">
      <c r="B708" s="180"/>
      <c r="C708" s="176"/>
      <c r="D708" s="181"/>
      <c r="E708" s="182"/>
      <c r="F708" s="183"/>
      <c r="H708" s="184"/>
      <c r="I708" s="184"/>
    </row>
    <row r="709" ht="19.5" customHeight="1">
      <c r="B709" s="180"/>
      <c r="C709" s="176"/>
      <c r="D709" s="181"/>
      <c r="E709" s="182"/>
      <c r="F709" s="183"/>
      <c r="H709" s="184"/>
      <c r="I709" s="184"/>
    </row>
    <row r="710" ht="19.5" customHeight="1">
      <c r="B710" s="180"/>
      <c r="C710" s="176"/>
      <c r="D710" s="181"/>
      <c r="E710" s="182"/>
      <c r="F710" s="183"/>
      <c r="H710" s="184"/>
      <c r="I710" s="184"/>
    </row>
    <row r="711" ht="19.5" customHeight="1">
      <c r="B711" s="180"/>
      <c r="C711" s="176"/>
      <c r="D711" s="181"/>
      <c r="E711" s="182"/>
      <c r="F711" s="183"/>
      <c r="H711" s="184"/>
      <c r="I711" s="184"/>
    </row>
    <row r="712" ht="19.5" customHeight="1">
      <c r="B712" s="180"/>
      <c r="C712" s="176"/>
      <c r="D712" s="181"/>
      <c r="E712" s="182"/>
      <c r="F712" s="183"/>
      <c r="H712" s="184"/>
      <c r="I712" s="184"/>
    </row>
    <row r="713" ht="19.5" customHeight="1">
      <c r="B713" s="180"/>
      <c r="C713" s="176"/>
      <c r="D713" s="181"/>
      <c r="E713" s="182"/>
      <c r="F713" s="183"/>
      <c r="H713" s="184"/>
      <c r="I713" s="184"/>
    </row>
    <row r="714" ht="19.5" customHeight="1">
      <c r="B714" s="180"/>
      <c r="C714" s="176"/>
      <c r="D714" s="181"/>
      <c r="E714" s="182"/>
      <c r="F714" s="183"/>
      <c r="H714" s="184"/>
      <c r="I714" s="184"/>
    </row>
    <row r="715" ht="19.5" customHeight="1">
      <c r="B715" s="180"/>
      <c r="C715" s="176"/>
      <c r="D715" s="181"/>
      <c r="E715" s="182"/>
      <c r="F715" s="183"/>
      <c r="H715" s="184"/>
      <c r="I715" s="184"/>
    </row>
    <row r="716" ht="19.5" customHeight="1">
      <c r="B716" s="180"/>
      <c r="C716" s="176"/>
      <c r="D716" s="181"/>
      <c r="E716" s="182"/>
      <c r="F716" s="183"/>
      <c r="H716" s="184"/>
      <c r="I716" s="184"/>
    </row>
    <row r="717" ht="19.5" customHeight="1">
      <c r="B717" s="180"/>
      <c r="C717" s="176"/>
      <c r="D717" s="181"/>
      <c r="E717" s="182"/>
      <c r="F717" s="183"/>
      <c r="H717" s="184"/>
      <c r="I717" s="184"/>
    </row>
    <row r="718" ht="19.5" customHeight="1">
      <c r="B718" s="180"/>
      <c r="C718" s="176"/>
      <c r="D718" s="181"/>
      <c r="E718" s="182"/>
      <c r="F718" s="183"/>
      <c r="H718" s="184"/>
      <c r="I718" s="184"/>
    </row>
    <row r="719" ht="19.5" customHeight="1">
      <c r="B719" s="180"/>
      <c r="C719" s="176"/>
      <c r="D719" s="181"/>
      <c r="E719" s="182"/>
      <c r="F719" s="183"/>
      <c r="H719" s="184"/>
      <c r="I719" s="184"/>
    </row>
    <row r="720" ht="19.5" customHeight="1">
      <c r="B720" s="180"/>
      <c r="C720" s="176"/>
      <c r="D720" s="181"/>
      <c r="E720" s="182"/>
      <c r="F720" s="183"/>
      <c r="H720" s="184"/>
      <c r="I720" s="184"/>
    </row>
    <row r="721" ht="19.5" customHeight="1">
      <c r="B721" s="180"/>
      <c r="C721" s="176"/>
      <c r="D721" s="181"/>
      <c r="E721" s="182"/>
      <c r="F721" s="183"/>
      <c r="H721" s="184"/>
      <c r="I721" s="184"/>
    </row>
    <row r="722" ht="19.5" customHeight="1">
      <c r="B722" s="180"/>
      <c r="C722" s="176"/>
      <c r="D722" s="181"/>
      <c r="E722" s="182"/>
      <c r="F722" s="183"/>
      <c r="H722" s="184"/>
      <c r="I722" s="184"/>
    </row>
    <row r="723" ht="19.5" customHeight="1">
      <c r="B723" s="180"/>
      <c r="C723" s="176"/>
      <c r="D723" s="181"/>
      <c r="E723" s="182"/>
      <c r="F723" s="183"/>
      <c r="H723" s="184"/>
      <c r="I723" s="184"/>
    </row>
    <row r="724" ht="19.5" customHeight="1">
      <c r="B724" s="180"/>
      <c r="C724" s="176"/>
      <c r="D724" s="181"/>
      <c r="E724" s="182"/>
      <c r="F724" s="183"/>
      <c r="H724" s="184"/>
      <c r="I724" s="184"/>
    </row>
    <row r="725" ht="19.5" customHeight="1">
      <c r="B725" s="180"/>
      <c r="C725" s="176"/>
      <c r="D725" s="181"/>
      <c r="E725" s="182"/>
      <c r="F725" s="183"/>
      <c r="H725" s="184"/>
      <c r="I725" s="184"/>
    </row>
    <row r="726" ht="19.5" customHeight="1">
      <c r="B726" s="180"/>
      <c r="C726" s="176"/>
      <c r="D726" s="181"/>
      <c r="E726" s="182"/>
      <c r="F726" s="183"/>
      <c r="H726" s="184"/>
      <c r="I726" s="184"/>
    </row>
    <row r="727" ht="19.5" customHeight="1">
      <c r="B727" s="180"/>
      <c r="C727" s="176"/>
      <c r="D727" s="181"/>
      <c r="E727" s="182"/>
      <c r="F727" s="183"/>
      <c r="H727" s="184"/>
      <c r="I727" s="184"/>
    </row>
    <row r="728" ht="19.5" customHeight="1">
      <c r="B728" s="180"/>
      <c r="C728" s="176"/>
      <c r="D728" s="181"/>
      <c r="E728" s="182"/>
      <c r="F728" s="183"/>
      <c r="H728" s="184"/>
      <c r="I728" s="184"/>
    </row>
    <row r="729" ht="19.5" customHeight="1">
      <c r="B729" s="180"/>
      <c r="C729" s="176"/>
      <c r="D729" s="181"/>
      <c r="E729" s="182"/>
      <c r="F729" s="183"/>
      <c r="H729" s="184"/>
      <c r="I729" s="184"/>
    </row>
    <row r="730" ht="19.5" customHeight="1">
      <c r="B730" s="180"/>
      <c r="C730" s="176"/>
      <c r="D730" s="181"/>
      <c r="E730" s="182"/>
      <c r="F730" s="183"/>
      <c r="H730" s="184"/>
      <c r="I730" s="184"/>
    </row>
    <row r="731" ht="19.5" customHeight="1">
      <c r="B731" s="180"/>
      <c r="C731" s="176"/>
      <c r="D731" s="181"/>
      <c r="E731" s="182"/>
      <c r="F731" s="183"/>
      <c r="H731" s="184"/>
      <c r="I731" s="184"/>
    </row>
    <row r="732" ht="19.5" customHeight="1">
      <c r="B732" s="180"/>
      <c r="C732" s="176"/>
      <c r="D732" s="181"/>
      <c r="E732" s="182"/>
      <c r="F732" s="183"/>
      <c r="H732" s="184"/>
      <c r="I732" s="184"/>
    </row>
    <row r="733" ht="19.5" customHeight="1">
      <c r="B733" s="180"/>
      <c r="C733" s="176"/>
      <c r="D733" s="181"/>
      <c r="E733" s="182"/>
      <c r="F733" s="183"/>
      <c r="H733" s="184"/>
      <c r="I733" s="184"/>
    </row>
    <row r="734" ht="19.5" customHeight="1">
      <c r="B734" s="180"/>
      <c r="C734" s="176"/>
      <c r="D734" s="181"/>
      <c r="E734" s="182"/>
      <c r="F734" s="183"/>
      <c r="H734" s="184"/>
      <c r="I734" s="184"/>
    </row>
    <row r="735" ht="19.5" customHeight="1">
      <c r="B735" s="180"/>
      <c r="C735" s="176"/>
      <c r="D735" s="181"/>
      <c r="E735" s="182"/>
      <c r="F735" s="183"/>
      <c r="H735" s="184"/>
      <c r="I735" s="184"/>
    </row>
    <row r="736" ht="19.5" customHeight="1">
      <c r="B736" s="180"/>
      <c r="C736" s="176"/>
      <c r="D736" s="181"/>
      <c r="E736" s="182"/>
      <c r="F736" s="183"/>
      <c r="H736" s="184"/>
      <c r="I736" s="184"/>
    </row>
    <row r="737" ht="19.5" customHeight="1">
      <c r="B737" s="180"/>
      <c r="C737" s="176"/>
      <c r="D737" s="181"/>
      <c r="E737" s="182"/>
      <c r="F737" s="183"/>
      <c r="H737" s="184"/>
      <c r="I737" s="184"/>
    </row>
    <row r="738" ht="19.5" customHeight="1">
      <c r="B738" s="180"/>
      <c r="C738" s="176"/>
      <c r="D738" s="181"/>
      <c r="E738" s="182"/>
      <c r="F738" s="183"/>
      <c r="H738" s="184"/>
      <c r="I738" s="184"/>
    </row>
    <row r="739" ht="19.5" customHeight="1">
      <c r="B739" s="180"/>
      <c r="C739" s="176"/>
      <c r="D739" s="181"/>
      <c r="E739" s="182"/>
      <c r="F739" s="183"/>
      <c r="H739" s="184"/>
      <c r="I739" s="184"/>
    </row>
    <row r="740" ht="19.5" customHeight="1">
      <c r="B740" s="180"/>
      <c r="C740" s="176"/>
      <c r="D740" s="181"/>
      <c r="E740" s="182"/>
      <c r="F740" s="183"/>
      <c r="H740" s="184"/>
      <c r="I740" s="184"/>
    </row>
    <row r="741" ht="19.5" customHeight="1">
      <c r="B741" s="180"/>
      <c r="C741" s="176"/>
      <c r="D741" s="181"/>
      <c r="E741" s="182"/>
      <c r="F741" s="183"/>
      <c r="H741" s="184"/>
      <c r="I741" s="184"/>
    </row>
    <row r="742" ht="19.5" customHeight="1">
      <c r="B742" s="180"/>
      <c r="C742" s="176"/>
      <c r="D742" s="181"/>
      <c r="E742" s="182"/>
      <c r="F742" s="183"/>
      <c r="H742" s="184"/>
      <c r="I742" s="184"/>
    </row>
    <row r="743" ht="19.5" customHeight="1">
      <c r="B743" s="180"/>
      <c r="C743" s="176"/>
      <c r="D743" s="181"/>
      <c r="E743" s="182"/>
      <c r="F743" s="183"/>
      <c r="H743" s="184"/>
      <c r="I743" s="184"/>
    </row>
    <row r="744" ht="19.5" customHeight="1">
      <c r="B744" s="180"/>
      <c r="C744" s="176"/>
      <c r="D744" s="181"/>
      <c r="E744" s="182"/>
      <c r="F744" s="183"/>
      <c r="H744" s="184"/>
      <c r="I744" s="184"/>
    </row>
    <row r="745" ht="19.5" customHeight="1">
      <c r="B745" s="180"/>
      <c r="C745" s="176"/>
      <c r="D745" s="181"/>
      <c r="E745" s="182"/>
      <c r="F745" s="183"/>
      <c r="H745" s="184"/>
      <c r="I745" s="184"/>
    </row>
    <row r="746" ht="19.5" customHeight="1">
      <c r="B746" s="180"/>
      <c r="C746" s="176"/>
      <c r="D746" s="181"/>
      <c r="E746" s="182"/>
      <c r="F746" s="183"/>
      <c r="H746" s="184"/>
      <c r="I746" s="184"/>
    </row>
    <row r="747" ht="19.5" customHeight="1">
      <c r="B747" s="180"/>
      <c r="C747" s="176"/>
      <c r="D747" s="181"/>
      <c r="E747" s="182"/>
      <c r="F747" s="183"/>
      <c r="H747" s="184"/>
      <c r="I747" s="184"/>
    </row>
    <row r="748" ht="19.5" customHeight="1">
      <c r="B748" s="180"/>
      <c r="C748" s="176"/>
      <c r="D748" s="181"/>
      <c r="E748" s="182"/>
      <c r="F748" s="183"/>
      <c r="H748" s="184"/>
      <c r="I748" s="184"/>
    </row>
    <row r="749" ht="19.5" customHeight="1">
      <c r="B749" s="180"/>
      <c r="C749" s="176"/>
      <c r="D749" s="181"/>
      <c r="E749" s="182"/>
      <c r="F749" s="183"/>
      <c r="H749" s="184"/>
      <c r="I749" s="184"/>
    </row>
    <row r="750" ht="19.5" customHeight="1">
      <c r="B750" s="180"/>
      <c r="C750" s="176"/>
      <c r="D750" s="181"/>
      <c r="E750" s="182"/>
      <c r="F750" s="183"/>
      <c r="H750" s="184"/>
      <c r="I750" s="184"/>
    </row>
    <row r="751" ht="19.5" customHeight="1">
      <c r="B751" s="180"/>
      <c r="C751" s="176"/>
      <c r="D751" s="181"/>
      <c r="E751" s="182"/>
      <c r="F751" s="183"/>
      <c r="H751" s="184"/>
      <c r="I751" s="184"/>
    </row>
    <row r="752" ht="19.5" customHeight="1">
      <c r="B752" s="180"/>
      <c r="C752" s="176"/>
      <c r="D752" s="181"/>
      <c r="E752" s="182"/>
      <c r="F752" s="183"/>
      <c r="H752" s="184"/>
      <c r="I752" s="184"/>
    </row>
    <row r="753" ht="19.5" customHeight="1">
      <c r="B753" s="180"/>
      <c r="C753" s="176"/>
      <c r="D753" s="181"/>
      <c r="E753" s="182"/>
      <c r="F753" s="183"/>
      <c r="H753" s="184"/>
      <c r="I753" s="184"/>
    </row>
    <row r="754" ht="19.5" customHeight="1">
      <c r="B754" s="180"/>
      <c r="C754" s="176"/>
      <c r="D754" s="181"/>
      <c r="E754" s="182"/>
      <c r="F754" s="183"/>
      <c r="H754" s="184"/>
      <c r="I754" s="184"/>
    </row>
    <row r="755" ht="19.5" customHeight="1">
      <c r="B755" s="180"/>
      <c r="C755" s="176"/>
      <c r="D755" s="181"/>
      <c r="E755" s="182"/>
      <c r="F755" s="183"/>
      <c r="H755" s="184"/>
      <c r="I755" s="184"/>
    </row>
    <row r="756" ht="19.5" customHeight="1">
      <c r="B756" s="180"/>
      <c r="C756" s="176"/>
      <c r="D756" s="181"/>
      <c r="E756" s="182"/>
      <c r="F756" s="183"/>
      <c r="H756" s="184"/>
      <c r="I756" s="184"/>
    </row>
    <row r="757" ht="19.5" customHeight="1">
      <c r="B757" s="180"/>
      <c r="C757" s="176"/>
      <c r="D757" s="181"/>
      <c r="E757" s="182"/>
      <c r="F757" s="183"/>
      <c r="H757" s="184"/>
      <c r="I757" s="184"/>
    </row>
    <row r="758" ht="19.5" customHeight="1">
      <c r="B758" s="180"/>
      <c r="C758" s="176"/>
      <c r="D758" s="181"/>
      <c r="E758" s="182"/>
      <c r="F758" s="183"/>
      <c r="H758" s="184"/>
      <c r="I758" s="184"/>
    </row>
    <row r="759" ht="19.5" customHeight="1">
      <c r="B759" s="180"/>
      <c r="C759" s="176"/>
      <c r="D759" s="181"/>
      <c r="E759" s="182"/>
      <c r="F759" s="183"/>
      <c r="H759" s="184"/>
      <c r="I759" s="184"/>
    </row>
    <row r="760" ht="19.5" customHeight="1">
      <c r="B760" s="180"/>
      <c r="C760" s="176"/>
      <c r="D760" s="181"/>
      <c r="E760" s="182"/>
      <c r="F760" s="183"/>
      <c r="H760" s="184"/>
      <c r="I760" s="184"/>
    </row>
    <row r="761" ht="19.5" customHeight="1">
      <c r="B761" s="180"/>
      <c r="C761" s="176"/>
      <c r="D761" s="181"/>
      <c r="E761" s="182"/>
      <c r="F761" s="183"/>
      <c r="H761" s="184"/>
      <c r="I761" s="184"/>
    </row>
    <row r="762" ht="19.5" customHeight="1">
      <c r="B762" s="180"/>
      <c r="C762" s="176"/>
      <c r="D762" s="181"/>
      <c r="E762" s="182"/>
      <c r="F762" s="183"/>
      <c r="H762" s="184"/>
      <c r="I762" s="184"/>
    </row>
    <row r="763" ht="19.5" customHeight="1">
      <c r="B763" s="180"/>
      <c r="C763" s="176"/>
      <c r="D763" s="181"/>
      <c r="E763" s="182"/>
      <c r="F763" s="183"/>
      <c r="H763" s="184"/>
      <c r="I763" s="184"/>
    </row>
    <row r="764" ht="19.5" customHeight="1">
      <c r="B764" s="180"/>
      <c r="C764" s="176"/>
      <c r="D764" s="181"/>
      <c r="E764" s="182"/>
      <c r="F764" s="183"/>
      <c r="H764" s="184"/>
      <c r="I764" s="184"/>
    </row>
    <row r="765" ht="19.5" customHeight="1">
      <c r="B765" s="180"/>
      <c r="C765" s="176"/>
      <c r="D765" s="181"/>
      <c r="E765" s="182"/>
      <c r="F765" s="183"/>
      <c r="H765" s="184"/>
      <c r="I765" s="184"/>
    </row>
    <row r="766" ht="19.5" customHeight="1">
      <c r="B766" s="180"/>
      <c r="C766" s="176"/>
      <c r="D766" s="181"/>
      <c r="E766" s="182"/>
      <c r="F766" s="183"/>
      <c r="H766" s="184"/>
      <c r="I766" s="184"/>
    </row>
    <row r="767" ht="19.5" customHeight="1">
      <c r="B767" s="180"/>
      <c r="C767" s="176"/>
      <c r="D767" s="181"/>
      <c r="E767" s="182"/>
      <c r="F767" s="183"/>
      <c r="H767" s="184"/>
      <c r="I767" s="184"/>
    </row>
    <row r="768" ht="19.5" customHeight="1">
      <c r="B768" s="180"/>
      <c r="C768" s="176"/>
      <c r="D768" s="181"/>
      <c r="E768" s="182"/>
      <c r="F768" s="183"/>
      <c r="H768" s="184"/>
      <c r="I768" s="184"/>
    </row>
    <row r="769" ht="19.5" customHeight="1">
      <c r="B769" s="180"/>
      <c r="C769" s="176"/>
      <c r="D769" s="181"/>
      <c r="E769" s="182"/>
      <c r="F769" s="183"/>
      <c r="H769" s="184"/>
      <c r="I769" s="184"/>
    </row>
    <row r="770" ht="19.5" customHeight="1">
      <c r="B770" s="180"/>
      <c r="C770" s="176"/>
      <c r="D770" s="181"/>
      <c r="E770" s="182"/>
      <c r="F770" s="183"/>
      <c r="H770" s="184"/>
      <c r="I770" s="184"/>
    </row>
    <row r="771" ht="19.5" customHeight="1">
      <c r="B771" s="180"/>
      <c r="C771" s="176"/>
      <c r="D771" s="181"/>
      <c r="E771" s="182"/>
      <c r="F771" s="183"/>
      <c r="H771" s="184"/>
      <c r="I771" s="184"/>
    </row>
    <row r="772" ht="19.5" customHeight="1">
      <c r="B772" s="180"/>
      <c r="C772" s="176"/>
      <c r="D772" s="181"/>
      <c r="E772" s="182"/>
      <c r="F772" s="183"/>
      <c r="H772" s="184"/>
      <c r="I772" s="184"/>
    </row>
    <row r="773" ht="19.5" customHeight="1">
      <c r="B773" s="180"/>
      <c r="C773" s="176"/>
      <c r="D773" s="181"/>
      <c r="E773" s="182"/>
      <c r="F773" s="183"/>
      <c r="H773" s="184"/>
      <c r="I773" s="184"/>
    </row>
    <row r="774" ht="19.5" customHeight="1">
      <c r="B774" s="180"/>
      <c r="C774" s="176"/>
      <c r="D774" s="181"/>
      <c r="E774" s="182"/>
      <c r="F774" s="183"/>
      <c r="H774" s="184"/>
      <c r="I774" s="184"/>
    </row>
    <row r="775" ht="19.5" customHeight="1">
      <c r="B775" s="180"/>
      <c r="C775" s="176"/>
      <c r="D775" s="181"/>
      <c r="E775" s="182"/>
      <c r="F775" s="183"/>
      <c r="H775" s="184"/>
      <c r="I775" s="184"/>
    </row>
    <row r="776" ht="19.5" customHeight="1">
      <c r="B776" s="180"/>
      <c r="C776" s="176"/>
      <c r="D776" s="181"/>
      <c r="E776" s="182"/>
      <c r="F776" s="183"/>
      <c r="H776" s="184"/>
      <c r="I776" s="184"/>
    </row>
    <row r="777" ht="19.5" customHeight="1">
      <c r="B777" s="180"/>
      <c r="C777" s="176"/>
      <c r="D777" s="181"/>
      <c r="E777" s="182"/>
      <c r="F777" s="183"/>
      <c r="H777" s="184"/>
      <c r="I777" s="184"/>
    </row>
    <row r="778" ht="19.5" customHeight="1">
      <c r="B778" s="180"/>
      <c r="C778" s="176"/>
      <c r="D778" s="181"/>
      <c r="E778" s="182"/>
      <c r="F778" s="183"/>
      <c r="H778" s="184"/>
      <c r="I778" s="184"/>
    </row>
    <row r="779" ht="19.5" customHeight="1">
      <c r="B779" s="180"/>
      <c r="C779" s="176"/>
      <c r="D779" s="181"/>
      <c r="E779" s="182"/>
      <c r="F779" s="183"/>
      <c r="H779" s="184"/>
      <c r="I779" s="184"/>
    </row>
    <row r="780" ht="19.5" customHeight="1">
      <c r="B780" s="180"/>
      <c r="C780" s="176"/>
      <c r="D780" s="181"/>
      <c r="E780" s="182"/>
      <c r="F780" s="183"/>
      <c r="H780" s="184"/>
      <c r="I780" s="184"/>
    </row>
    <row r="781" ht="19.5" customHeight="1">
      <c r="B781" s="180"/>
      <c r="C781" s="176"/>
      <c r="D781" s="181"/>
      <c r="E781" s="182"/>
      <c r="F781" s="183"/>
      <c r="H781" s="184"/>
      <c r="I781" s="184"/>
    </row>
    <row r="782" ht="19.5" customHeight="1">
      <c r="B782" s="180"/>
      <c r="C782" s="176"/>
      <c r="D782" s="181"/>
      <c r="E782" s="182"/>
      <c r="F782" s="183"/>
      <c r="H782" s="184"/>
      <c r="I782" s="184"/>
    </row>
    <row r="783" ht="19.5" customHeight="1">
      <c r="B783" s="180"/>
      <c r="C783" s="176"/>
      <c r="D783" s="181"/>
      <c r="E783" s="182"/>
      <c r="F783" s="183"/>
      <c r="H783" s="184"/>
      <c r="I783" s="184"/>
    </row>
    <row r="784" ht="19.5" customHeight="1">
      <c r="B784" s="180"/>
      <c r="C784" s="176"/>
      <c r="D784" s="181"/>
      <c r="E784" s="182"/>
      <c r="F784" s="183"/>
      <c r="H784" s="184"/>
      <c r="I784" s="184"/>
    </row>
    <row r="785" ht="19.5" customHeight="1">
      <c r="B785" s="180"/>
      <c r="C785" s="176"/>
      <c r="D785" s="181"/>
      <c r="E785" s="182"/>
      <c r="F785" s="183"/>
      <c r="H785" s="184"/>
      <c r="I785" s="184"/>
    </row>
    <row r="786" ht="19.5" customHeight="1">
      <c r="B786" s="180"/>
      <c r="C786" s="176"/>
      <c r="D786" s="181"/>
      <c r="E786" s="182"/>
      <c r="F786" s="183"/>
      <c r="H786" s="184"/>
      <c r="I786" s="184"/>
    </row>
    <row r="787" ht="19.5" customHeight="1">
      <c r="B787" s="180"/>
      <c r="C787" s="176"/>
      <c r="D787" s="181"/>
      <c r="E787" s="182"/>
      <c r="F787" s="183"/>
      <c r="H787" s="184"/>
      <c r="I787" s="184"/>
    </row>
    <row r="788" ht="19.5" customHeight="1">
      <c r="B788" s="180"/>
      <c r="C788" s="176"/>
      <c r="D788" s="181"/>
      <c r="E788" s="182"/>
      <c r="F788" s="183"/>
      <c r="H788" s="184"/>
      <c r="I788" s="184"/>
    </row>
    <row r="789" ht="19.5" customHeight="1">
      <c r="B789" s="180"/>
      <c r="C789" s="176"/>
      <c r="D789" s="181"/>
      <c r="E789" s="182"/>
      <c r="F789" s="183"/>
      <c r="H789" s="184"/>
      <c r="I789" s="184"/>
    </row>
    <row r="790" ht="19.5" customHeight="1">
      <c r="B790" s="180"/>
      <c r="C790" s="176"/>
      <c r="D790" s="181"/>
      <c r="E790" s="182"/>
      <c r="F790" s="183"/>
      <c r="H790" s="184"/>
      <c r="I790" s="184"/>
    </row>
    <row r="791" ht="19.5" customHeight="1">
      <c r="B791" s="180"/>
      <c r="C791" s="176"/>
      <c r="D791" s="181"/>
      <c r="E791" s="182"/>
      <c r="F791" s="183"/>
      <c r="H791" s="184"/>
      <c r="I791" s="184"/>
    </row>
    <row r="792" ht="19.5" customHeight="1">
      <c r="B792" s="180"/>
      <c r="C792" s="176"/>
      <c r="D792" s="181"/>
      <c r="E792" s="182"/>
      <c r="F792" s="183"/>
      <c r="H792" s="184"/>
      <c r="I792" s="184"/>
    </row>
    <row r="793" ht="19.5" customHeight="1">
      <c r="B793" s="180"/>
      <c r="C793" s="176"/>
      <c r="D793" s="181"/>
      <c r="E793" s="182"/>
      <c r="F793" s="183"/>
      <c r="H793" s="184"/>
      <c r="I793" s="184"/>
    </row>
    <row r="794" ht="19.5" customHeight="1">
      <c r="B794" s="180"/>
      <c r="C794" s="176"/>
      <c r="D794" s="181"/>
      <c r="E794" s="182"/>
      <c r="F794" s="183"/>
      <c r="H794" s="184"/>
      <c r="I794" s="184"/>
    </row>
    <row r="795" ht="19.5" customHeight="1">
      <c r="B795" s="180"/>
      <c r="C795" s="176"/>
      <c r="D795" s="181"/>
      <c r="E795" s="182"/>
      <c r="F795" s="183"/>
      <c r="H795" s="184"/>
      <c r="I795" s="184"/>
    </row>
    <row r="796" ht="19.5" customHeight="1">
      <c r="B796" s="180"/>
      <c r="C796" s="176"/>
      <c r="D796" s="181"/>
      <c r="E796" s="182"/>
      <c r="F796" s="183"/>
      <c r="H796" s="184"/>
      <c r="I796" s="184"/>
    </row>
    <row r="797" ht="19.5" customHeight="1">
      <c r="B797" s="180"/>
      <c r="C797" s="176"/>
      <c r="D797" s="181"/>
      <c r="E797" s="182"/>
      <c r="F797" s="183"/>
      <c r="H797" s="184"/>
      <c r="I797" s="184"/>
    </row>
    <row r="798" ht="19.5" customHeight="1">
      <c r="B798" s="180"/>
      <c r="C798" s="176"/>
      <c r="D798" s="181"/>
      <c r="E798" s="182"/>
      <c r="F798" s="183"/>
      <c r="H798" s="184"/>
      <c r="I798" s="184"/>
    </row>
    <row r="799" ht="19.5" customHeight="1">
      <c r="B799" s="180"/>
      <c r="C799" s="176"/>
      <c r="D799" s="181"/>
      <c r="E799" s="182"/>
      <c r="F799" s="183"/>
      <c r="H799" s="184"/>
      <c r="I799" s="184"/>
    </row>
    <row r="800" ht="19.5" customHeight="1">
      <c r="B800" s="180"/>
      <c r="C800" s="176"/>
      <c r="D800" s="181"/>
      <c r="E800" s="182"/>
      <c r="F800" s="183"/>
      <c r="H800" s="184"/>
      <c r="I800" s="184"/>
    </row>
    <row r="801" ht="19.5" customHeight="1">
      <c r="B801" s="180"/>
      <c r="C801" s="176"/>
      <c r="D801" s="181"/>
      <c r="E801" s="182"/>
      <c r="F801" s="183"/>
      <c r="H801" s="184"/>
      <c r="I801" s="184"/>
    </row>
    <row r="802" ht="19.5" customHeight="1">
      <c r="B802" s="180"/>
      <c r="C802" s="176"/>
      <c r="D802" s="181"/>
      <c r="E802" s="182"/>
      <c r="F802" s="183"/>
      <c r="H802" s="184"/>
      <c r="I802" s="184"/>
    </row>
    <row r="803" ht="19.5" customHeight="1">
      <c r="B803" s="180"/>
      <c r="C803" s="176"/>
      <c r="D803" s="181"/>
      <c r="E803" s="182"/>
      <c r="F803" s="183"/>
      <c r="H803" s="184"/>
      <c r="I803" s="184"/>
    </row>
    <row r="804" ht="19.5" customHeight="1">
      <c r="B804" s="180"/>
      <c r="C804" s="176"/>
      <c r="D804" s="181"/>
      <c r="E804" s="182"/>
      <c r="F804" s="183"/>
      <c r="H804" s="184"/>
      <c r="I804" s="184"/>
    </row>
    <row r="805" ht="19.5" customHeight="1">
      <c r="B805" s="180"/>
      <c r="C805" s="176"/>
      <c r="D805" s="181"/>
      <c r="E805" s="182"/>
      <c r="F805" s="183"/>
      <c r="H805" s="184"/>
      <c r="I805" s="184"/>
    </row>
    <row r="806" ht="19.5" customHeight="1">
      <c r="B806" s="180"/>
      <c r="C806" s="176"/>
      <c r="D806" s="181"/>
      <c r="E806" s="182"/>
      <c r="F806" s="183"/>
      <c r="H806" s="184"/>
      <c r="I806" s="184"/>
    </row>
    <row r="807" ht="19.5" customHeight="1">
      <c r="B807" s="180"/>
      <c r="C807" s="176"/>
      <c r="D807" s="181"/>
      <c r="E807" s="182"/>
      <c r="F807" s="183"/>
      <c r="H807" s="184"/>
      <c r="I807" s="184"/>
    </row>
    <row r="808" ht="19.5" customHeight="1">
      <c r="B808" s="180"/>
      <c r="C808" s="176"/>
      <c r="D808" s="181"/>
      <c r="E808" s="182"/>
      <c r="F808" s="183"/>
      <c r="H808" s="184"/>
      <c r="I808" s="184"/>
    </row>
    <row r="809" ht="19.5" customHeight="1">
      <c r="B809" s="180"/>
      <c r="C809" s="176"/>
      <c r="D809" s="181"/>
      <c r="E809" s="182"/>
      <c r="F809" s="183"/>
      <c r="H809" s="184"/>
      <c r="I809" s="184"/>
    </row>
    <row r="810" ht="19.5" customHeight="1">
      <c r="B810" s="180"/>
      <c r="C810" s="176"/>
      <c r="D810" s="181"/>
      <c r="E810" s="182"/>
      <c r="F810" s="183"/>
      <c r="H810" s="184"/>
      <c r="I810" s="184"/>
    </row>
    <row r="811" ht="19.5" customHeight="1">
      <c r="B811" s="180"/>
      <c r="C811" s="176"/>
      <c r="D811" s="181"/>
      <c r="E811" s="182"/>
      <c r="F811" s="183"/>
      <c r="H811" s="184"/>
      <c r="I811" s="184"/>
    </row>
    <row r="812" ht="19.5" customHeight="1">
      <c r="B812" s="180"/>
      <c r="C812" s="176"/>
      <c r="D812" s="181"/>
      <c r="E812" s="182"/>
      <c r="F812" s="183"/>
      <c r="H812" s="184"/>
      <c r="I812" s="184"/>
    </row>
    <row r="813" ht="19.5" customHeight="1">
      <c r="B813" s="180"/>
      <c r="C813" s="176"/>
      <c r="D813" s="181"/>
      <c r="E813" s="182"/>
      <c r="F813" s="183"/>
      <c r="H813" s="184"/>
      <c r="I813" s="184"/>
    </row>
    <row r="814" ht="19.5" customHeight="1">
      <c r="B814" s="180"/>
      <c r="C814" s="176"/>
      <c r="D814" s="181"/>
      <c r="E814" s="182"/>
      <c r="F814" s="183"/>
      <c r="H814" s="184"/>
      <c r="I814" s="184"/>
    </row>
    <row r="815" ht="19.5" customHeight="1">
      <c r="B815" s="180"/>
      <c r="C815" s="176"/>
      <c r="D815" s="181"/>
      <c r="E815" s="182"/>
      <c r="F815" s="183"/>
      <c r="H815" s="184"/>
      <c r="I815" s="184"/>
    </row>
    <row r="816" ht="19.5" customHeight="1">
      <c r="B816" s="180"/>
      <c r="C816" s="176"/>
      <c r="D816" s="181"/>
      <c r="E816" s="182"/>
      <c r="F816" s="183"/>
      <c r="H816" s="184"/>
      <c r="I816" s="184"/>
    </row>
    <row r="817" ht="19.5" customHeight="1">
      <c r="B817" s="180"/>
      <c r="C817" s="176"/>
      <c r="D817" s="181"/>
      <c r="E817" s="182"/>
      <c r="F817" s="183"/>
      <c r="H817" s="184"/>
      <c r="I817" s="184"/>
    </row>
    <row r="818" ht="19.5" customHeight="1">
      <c r="B818" s="180"/>
      <c r="C818" s="176"/>
      <c r="D818" s="181"/>
      <c r="E818" s="182"/>
      <c r="F818" s="183"/>
      <c r="H818" s="184"/>
      <c r="I818" s="184"/>
    </row>
    <row r="819" ht="19.5" customHeight="1">
      <c r="B819" s="180"/>
      <c r="C819" s="176"/>
      <c r="D819" s="181"/>
      <c r="E819" s="182"/>
      <c r="F819" s="183"/>
      <c r="H819" s="184"/>
      <c r="I819" s="184"/>
    </row>
    <row r="820" ht="19.5" customHeight="1">
      <c r="B820" s="180"/>
      <c r="C820" s="176"/>
      <c r="D820" s="181"/>
      <c r="E820" s="182"/>
      <c r="F820" s="183"/>
      <c r="H820" s="184"/>
      <c r="I820" s="184"/>
    </row>
    <row r="821" ht="19.5" customHeight="1">
      <c r="B821" s="180"/>
      <c r="C821" s="176"/>
      <c r="D821" s="181"/>
      <c r="E821" s="182"/>
      <c r="F821" s="183"/>
      <c r="H821" s="184"/>
      <c r="I821" s="184"/>
    </row>
    <row r="822" ht="19.5" customHeight="1">
      <c r="B822" s="180"/>
      <c r="C822" s="176"/>
      <c r="D822" s="181"/>
      <c r="E822" s="182"/>
      <c r="F822" s="183"/>
      <c r="H822" s="184"/>
      <c r="I822" s="184"/>
    </row>
    <row r="823" ht="19.5" customHeight="1">
      <c r="B823" s="180"/>
      <c r="C823" s="176"/>
      <c r="D823" s="181"/>
      <c r="E823" s="182"/>
      <c r="F823" s="183"/>
      <c r="H823" s="184"/>
      <c r="I823" s="184"/>
    </row>
    <row r="824" ht="19.5" customHeight="1">
      <c r="B824" s="180"/>
      <c r="C824" s="176"/>
      <c r="D824" s="181"/>
      <c r="E824" s="182"/>
      <c r="F824" s="183"/>
      <c r="H824" s="184"/>
      <c r="I824" s="184"/>
    </row>
    <row r="825" ht="19.5" customHeight="1">
      <c r="B825" s="180"/>
      <c r="C825" s="176"/>
      <c r="D825" s="181"/>
      <c r="E825" s="182"/>
      <c r="F825" s="183"/>
      <c r="H825" s="184"/>
      <c r="I825" s="184"/>
    </row>
    <row r="826" ht="19.5" customHeight="1">
      <c r="B826" s="180"/>
      <c r="C826" s="176"/>
      <c r="D826" s="181"/>
      <c r="E826" s="182"/>
      <c r="F826" s="183"/>
      <c r="H826" s="184"/>
      <c r="I826" s="184"/>
    </row>
    <row r="827" ht="19.5" customHeight="1">
      <c r="B827" s="180"/>
      <c r="C827" s="176"/>
      <c r="D827" s="181"/>
      <c r="E827" s="182"/>
      <c r="F827" s="183"/>
      <c r="H827" s="184"/>
      <c r="I827" s="184"/>
    </row>
    <row r="828" ht="19.5" customHeight="1">
      <c r="B828" s="180"/>
      <c r="C828" s="176"/>
      <c r="D828" s="181"/>
      <c r="E828" s="182"/>
      <c r="F828" s="183"/>
      <c r="H828" s="184"/>
      <c r="I828" s="184"/>
    </row>
    <row r="829" ht="19.5" customHeight="1">
      <c r="B829" s="180"/>
      <c r="C829" s="176"/>
      <c r="D829" s="181"/>
      <c r="E829" s="182"/>
      <c r="F829" s="183"/>
      <c r="H829" s="184"/>
      <c r="I829" s="184"/>
    </row>
    <row r="830" ht="19.5" customHeight="1">
      <c r="B830" s="180"/>
      <c r="C830" s="176"/>
      <c r="D830" s="181"/>
      <c r="E830" s="182"/>
      <c r="F830" s="183"/>
      <c r="H830" s="184"/>
      <c r="I830" s="184"/>
    </row>
    <row r="831" ht="19.5" customHeight="1">
      <c r="B831" s="180"/>
      <c r="C831" s="176"/>
      <c r="D831" s="181"/>
      <c r="E831" s="182"/>
      <c r="F831" s="183"/>
      <c r="H831" s="184"/>
      <c r="I831" s="184"/>
    </row>
    <row r="832" ht="19.5" customHeight="1">
      <c r="B832" s="180"/>
      <c r="C832" s="176"/>
      <c r="D832" s="181"/>
      <c r="E832" s="182"/>
      <c r="F832" s="183"/>
      <c r="H832" s="184"/>
      <c r="I832" s="184"/>
    </row>
    <row r="833" ht="19.5" customHeight="1">
      <c r="B833" s="180"/>
      <c r="C833" s="176"/>
      <c r="D833" s="181"/>
      <c r="E833" s="182"/>
      <c r="F833" s="183"/>
      <c r="H833" s="184"/>
      <c r="I833" s="184"/>
    </row>
    <row r="834" ht="19.5" customHeight="1">
      <c r="B834" s="180"/>
      <c r="C834" s="176"/>
      <c r="D834" s="181"/>
      <c r="E834" s="182"/>
      <c r="F834" s="183"/>
      <c r="H834" s="184"/>
      <c r="I834" s="184"/>
    </row>
    <row r="835" ht="19.5" customHeight="1">
      <c r="B835" s="180"/>
      <c r="C835" s="176"/>
      <c r="D835" s="181"/>
      <c r="E835" s="182"/>
      <c r="F835" s="183"/>
      <c r="H835" s="184"/>
      <c r="I835" s="184"/>
    </row>
    <row r="836" ht="19.5" customHeight="1">
      <c r="B836" s="180"/>
      <c r="C836" s="176"/>
      <c r="D836" s="181"/>
      <c r="E836" s="182"/>
      <c r="F836" s="183"/>
      <c r="H836" s="184"/>
      <c r="I836" s="184"/>
    </row>
    <row r="837" ht="19.5" customHeight="1">
      <c r="B837" s="180"/>
      <c r="C837" s="176"/>
      <c r="D837" s="181"/>
      <c r="E837" s="182"/>
      <c r="F837" s="183"/>
      <c r="H837" s="184"/>
      <c r="I837" s="184"/>
    </row>
    <row r="838" ht="19.5" customHeight="1">
      <c r="B838" s="180"/>
      <c r="C838" s="176"/>
      <c r="D838" s="181"/>
      <c r="E838" s="182"/>
      <c r="F838" s="183"/>
      <c r="H838" s="184"/>
      <c r="I838" s="184"/>
    </row>
    <row r="839" ht="19.5" customHeight="1">
      <c r="B839" s="180"/>
      <c r="C839" s="176"/>
      <c r="D839" s="181"/>
      <c r="E839" s="182"/>
      <c r="F839" s="183"/>
      <c r="H839" s="184"/>
      <c r="I839" s="184"/>
    </row>
    <row r="840" ht="19.5" customHeight="1">
      <c r="B840" s="180"/>
      <c r="C840" s="176"/>
      <c r="D840" s="181"/>
      <c r="E840" s="182"/>
      <c r="F840" s="183"/>
      <c r="H840" s="184"/>
      <c r="I840" s="184"/>
    </row>
    <row r="841" ht="19.5" customHeight="1">
      <c r="B841" s="180"/>
      <c r="C841" s="176"/>
      <c r="D841" s="181"/>
      <c r="E841" s="182"/>
      <c r="F841" s="183"/>
      <c r="H841" s="184"/>
      <c r="I841" s="184"/>
    </row>
    <row r="842" ht="19.5" customHeight="1">
      <c r="B842" s="180"/>
      <c r="C842" s="176"/>
      <c r="D842" s="181"/>
      <c r="E842" s="182"/>
      <c r="F842" s="183"/>
      <c r="H842" s="184"/>
      <c r="I842" s="184"/>
    </row>
    <row r="843" ht="19.5" customHeight="1">
      <c r="B843" s="180"/>
      <c r="C843" s="176"/>
      <c r="D843" s="181"/>
      <c r="E843" s="182"/>
      <c r="F843" s="183"/>
      <c r="H843" s="184"/>
      <c r="I843" s="184"/>
    </row>
    <row r="844" ht="19.5" customHeight="1">
      <c r="B844" s="180"/>
      <c r="C844" s="176"/>
      <c r="D844" s="181"/>
      <c r="E844" s="182"/>
      <c r="F844" s="183"/>
      <c r="H844" s="184"/>
      <c r="I844" s="184"/>
    </row>
    <row r="845" ht="19.5" customHeight="1">
      <c r="B845" s="180"/>
      <c r="C845" s="176"/>
      <c r="D845" s="181"/>
      <c r="E845" s="182"/>
      <c r="F845" s="183"/>
      <c r="H845" s="184"/>
      <c r="I845" s="184"/>
    </row>
    <row r="846" ht="19.5" customHeight="1">
      <c r="B846" s="180"/>
      <c r="C846" s="176"/>
      <c r="D846" s="181"/>
      <c r="E846" s="182"/>
      <c r="F846" s="183"/>
      <c r="H846" s="184"/>
      <c r="I846" s="184"/>
    </row>
    <row r="847" ht="19.5" customHeight="1">
      <c r="B847" s="180"/>
      <c r="C847" s="176"/>
      <c r="D847" s="181"/>
      <c r="E847" s="182"/>
      <c r="F847" s="183"/>
      <c r="H847" s="184"/>
      <c r="I847" s="184"/>
    </row>
    <row r="848" ht="19.5" customHeight="1">
      <c r="B848" s="180"/>
      <c r="C848" s="176"/>
      <c r="D848" s="181"/>
      <c r="E848" s="182"/>
      <c r="F848" s="183"/>
      <c r="H848" s="184"/>
      <c r="I848" s="184"/>
    </row>
    <row r="849" ht="19.5" customHeight="1">
      <c r="B849" s="180"/>
      <c r="C849" s="176"/>
      <c r="D849" s="181"/>
      <c r="E849" s="182"/>
      <c r="F849" s="183"/>
      <c r="H849" s="184"/>
      <c r="I849" s="184"/>
    </row>
    <row r="850" ht="19.5" customHeight="1">
      <c r="B850" s="180"/>
      <c r="C850" s="176"/>
      <c r="D850" s="181"/>
      <c r="E850" s="182"/>
      <c r="F850" s="183"/>
      <c r="H850" s="184"/>
      <c r="I850" s="184"/>
    </row>
    <row r="851" ht="19.5" customHeight="1">
      <c r="B851" s="180"/>
      <c r="C851" s="176"/>
      <c r="D851" s="181"/>
      <c r="E851" s="182"/>
      <c r="F851" s="183"/>
      <c r="H851" s="184"/>
      <c r="I851" s="184"/>
    </row>
    <row r="852" ht="19.5" customHeight="1">
      <c r="B852" s="180"/>
      <c r="C852" s="176"/>
      <c r="D852" s="181"/>
      <c r="E852" s="182"/>
      <c r="F852" s="183"/>
      <c r="H852" s="184"/>
      <c r="I852" s="184"/>
    </row>
    <row r="853" ht="19.5" customHeight="1">
      <c r="B853" s="180"/>
      <c r="C853" s="176"/>
      <c r="D853" s="181"/>
      <c r="E853" s="182"/>
      <c r="F853" s="183"/>
      <c r="H853" s="184"/>
      <c r="I853" s="184"/>
    </row>
    <row r="854" ht="19.5" customHeight="1">
      <c r="B854" s="180"/>
      <c r="C854" s="176"/>
      <c r="D854" s="181"/>
      <c r="E854" s="182"/>
      <c r="F854" s="183"/>
      <c r="H854" s="184"/>
      <c r="I854" s="184"/>
    </row>
    <row r="855" ht="19.5" customHeight="1">
      <c r="B855" s="180"/>
      <c r="C855" s="176"/>
      <c r="D855" s="181"/>
      <c r="E855" s="182"/>
      <c r="F855" s="183"/>
      <c r="H855" s="184"/>
      <c r="I855" s="184"/>
    </row>
    <row r="856" ht="19.5" customHeight="1">
      <c r="B856" s="180"/>
      <c r="C856" s="176"/>
      <c r="D856" s="181"/>
      <c r="E856" s="182"/>
      <c r="F856" s="183"/>
      <c r="H856" s="184"/>
      <c r="I856" s="184"/>
    </row>
    <row r="857" ht="19.5" customHeight="1">
      <c r="B857" s="180"/>
      <c r="C857" s="176"/>
      <c r="D857" s="181"/>
      <c r="E857" s="182"/>
      <c r="F857" s="183"/>
      <c r="H857" s="184"/>
      <c r="I857" s="184"/>
    </row>
    <row r="858" ht="19.5" customHeight="1">
      <c r="B858" s="180"/>
      <c r="C858" s="176"/>
      <c r="D858" s="181"/>
      <c r="E858" s="182"/>
      <c r="F858" s="183"/>
      <c r="H858" s="184"/>
      <c r="I858" s="184"/>
    </row>
    <row r="859" ht="19.5" customHeight="1">
      <c r="B859" s="180"/>
      <c r="C859" s="176"/>
      <c r="D859" s="181"/>
      <c r="E859" s="182"/>
      <c r="F859" s="183"/>
      <c r="H859" s="184"/>
      <c r="I859" s="184"/>
    </row>
    <row r="860" ht="19.5" customHeight="1">
      <c r="B860" s="180"/>
      <c r="C860" s="176"/>
      <c r="D860" s="181"/>
      <c r="E860" s="182"/>
      <c r="F860" s="183"/>
      <c r="H860" s="184"/>
      <c r="I860" s="184"/>
    </row>
    <row r="861" ht="19.5" customHeight="1">
      <c r="B861" s="180"/>
      <c r="C861" s="176"/>
      <c r="D861" s="181"/>
      <c r="E861" s="182"/>
      <c r="F861" s="183"/>
      <c r="H861" s="184"/>
      <c r="I861" s="184"/>
    </row>
    <row r="862" ht="19.5" customHeight="1">
      <c r="B862" s="180"/>
      <c r="C862" s="176"/>
      <c r="D862" s="181"/>
      <c r="E862" s="182"/>
      <c r="F862" s="183"/>
      <c r="H862" s="184"/>
      <c r="I862" s="184"/>
    </row>
    <row r="863" ht="19.5" customHeight="1">
      <c r="B863" s="180"/>
      <c r="C863" s="176"/>
      <c r="D863" s="181"/>
      <c r="E863" s="182"/>
      <c r="F863" s="183"/>
      <c r="H863" s="184"/>
      <c r="I863" s="184"/>
    </row>
    <row r="864" ht="19.5" customHeight="1">
      <c r="B864" s="180"/>
      <c r="C864" s="176"/>
      <c r="D864" s="181"/>
      <c r="E864" s="182"/>
      <c r="F864" s="183"/>
      <c r="H864" s="184"/>
      <c r="I864" s="184"/>
    </row>
    <row r="865" ht="19.5" customHeight="1">
      <c r="B865" s="180"/>
      <c r="C865" s="176"/>
      <c r="D865" s="181"/>
      <c r="E865" s="182"/>
      <c r="F865" s="183"/>
      <c r="H865" s="184"/>
      <c r="I865" s="184"/>
    </row>
    <row r="866" ht="19.5" customHeight="1">
      <c r="B866" s="180"/>
      <c r="C866" s="176"/>
      <c r="D866" s="181"/>
      <c r="E866" s="182"/>
      <c r="F866" s="183"/>
      <c r="H866" s="184"/>
      <c r="I866" s="184"/>
    </row>
    <row r="867" ht="19.5" customHeight="1">
      <c r="B867" s="180"/>
      <c r="C867" s="176"/>
      <c r="D867" s="181"/>
      <c r="E867" s="182"/>
      <c r="F867" s="183"/>
      <c r="H867" s="184"/>
      <c r="I867" s="184"/>
    </row>
    <row r="868" ht="19.5" customHeight="1">
      <c r="B868" s="180"/>
      <c r="C868" s="176"/>
      <c r="D868" s="181"/>
      <c r="E868" s="182"/>
      <c r="F868" s="183"/>
      <c r="H868" s="184"/>
      <c r="I868" s="184"/>
    </row>
    <row r="869" ht="19.5" customHeight="1">
      <c r="B869" s="180"/>
      <c r="C869" s="176"/>
      <c r="D869" s="181"/>
      <c r="E869" s="182"/>
      <c r="F869" s="183"/>
      <c r="H869" s="184"/>
      <c r="I869" s="184"/>
    </row>
    <row r="870" ht="19.5" customHeight="1">
      <c r="B870" s="180"/>
      <c r="C870" s="176"/>
      <c r="D870" s="181"/>
      <c r="E870" s="182"/>
      <c r="F870" s="183"/>
      <c r="H870" s="184"/>
      <c r="I870" s="184"/>
    </row>
    <row r="871" ht="19.5" customHeight="1">
      <c r="B871" s="180"/>
      <c r="C871" s="176"/>
      <c r="D871" s="181"/>
      <c r="E871" s="182"/>
      <c r="F871" s="183"/>
      <c r="H871" s="184"/>
      <c r="I871" s="184"/>
    </row>
    <row r="872" ht="19.5" customHeight="1">
      <c r="B872" s="180"/>
      <c r="C872" s="176"/>
      <c r="D872" s="181"/>
      <c r="E872" s="182"/>
      <c r="F872" s="183"/>
      <c r="H872" s="184"/>
      <c r="I872" s="184"/>
    </row>
    <row r="873" ht="19.5" customHeight="1">
      <c r="B873" s="180"/>
      <c r="C873" s="176"/>
      <c r="D873" s="181"/>
      <c r="E873" s="182"/>
      <c r="F873" s="183"/>
      <c r="H873" s="184"/>
      <c r="I873" s="184"/>
    </row>
    <row r="874" ht="19.5" customHeight="1">
      <c r="B874" s="180"/>
      <c r="C874" s="176"/>
      <c r="D874" s="181"/>
      <c r="E874" s="182"/>
      <c r="F874" s="183"/>
      <c r="H874" s="184"/>
      <c r="I874" s="184"/>
    </row>
    <row r="875" ht="19.5" customHeight="1">
      <c r="B875" s="180"/>
      <c r="C875" s="176"/>
      <c r="D875" s="181"/>
      <c r="E875" s="182"/>
      <c r="F875" s="183"/>
      <c r="H875" s="184"/>
      <c r="I875" s="184"/>
    </row>
    <row r="876" ht="19.5" customHeight="1">
      <c r="B876" s="180"/>
      <c r="C876" s="176"/>
      <c r="D876" s="181"/>
      <c r="E876" s="182"/>
      <c r="F876" s="183"/>
      <c r="H876" s="184"/>
      <c r="I876" s="184"/>
    </row>
    <row r="877" ht="19.5" customHeight="1">
      <c r="B877" s="180"/>
      <c r="C877" s="176"/>
      <c r="D877" s="181"/>
      <c r="E877" s="182"/>
      <c r="F877" s="183"/>
      <c r="H877" s="184"/>
      <c r="I877" s="184"/>
    </row>
    <row r="878" ht="19.5" customHeight="1">
      <c r="B878" s="180"/>
      <c r="C878" s="176"/>
      <c r="D878" s="181"/>
      <c r="E878" s="182"/>
      <c r="F878" s="183"/>
      <c r="H878" s="184"/>
      <c r="I878" s="184"/>
    </row>
    <row r="879" ht="19.5" customHeight="1">
      <c r="B879" s="180"/>
      <c r="C879" s="176"/>
      <c r="D879" s="181"/>
      <c r="E879" s="182"/>
      <c r="F879" s="183"/>
      <c r="H879" s="184"/>
      <c r="I879" s="184"/>
    </row>
    <row r="880" ht="19.5" customHeight="1">
      <c r="B880" s="180"/>
      <c r="C880" s="176"/>
      <c r="D880" s="181"/>
      <c r="E880" s="182"/>
      <c r="F880" s="183"/>
      <c r="H880" s="184"/>
      <c r="I880" s="184"/>
    </row>
    <row r="881" ht="19.5" customHeight="1">
      <c r="B881" s="180"/>
      <c r="C881" s="176"/>
      <c r="D881" s="181"/>
      <c r="E881" s="182"/>
      <c r="F881" s="183"/>
      <c r="H881" s="184"/>
      <c r="I881" s="184"/>
    </row>
    <row r="882" ht="19.5" customHeight="1">
      <c r="B882" s="180"/>
      <c r="C882" s="176"/>
      <c r="D882" s="181"/>
      <c r="E882" s="182"/>
      <c r="F882" s="183"/>
      <c r="H882" s="184"/>
      <c r="I882" s="184"/>
    </row>
    <row r="883" ht="19.5" customHeight="1">
      <c r="B883" s="180"/>
      <c r="C883" s="176"/>
      <c r="D883" s="181"/>
      <c r="E883" s="182"/>
      <c r="F883" s="183"/>
      <c r="H883" s="184"/>
      <c r="I883" s="184"/>
    </row>
    <row r="884" ht="19.5" customHeight="1">
      <c r="B884" s="180"/>
      <c r="C884" s="176"/>
      <c r="D884" s="181"/>
      <c r="E884" s="182"/>
      <c r="F884" s="183"/>
      <c r="H884" s="184"/>
      <c r="I884" s="184"/>
    </row>
    <row r="885" ht="19.5" customHeight="1">
      <c r="B885" s="180"/>
      <c r="C885" s="176"/>
      <c r="D885" s="181"/>
      <c r="E885" s="182"/>
      <c r="F885" s="183"/>
      <c r="H885" s="184"/>
      <c r="I885" s="184"/>
    </row>
    <row r="886" ht="19.5" customHeight="1">
      <c r="B886" s="180"/>
      <c r="C886" s="176"/>
      <c r="D886" s="181"/>
      <c r="E886" s="182"/>
      <c r="F886" s="183"/>
      <c r="H886" s="184"/>
      <c r="I886" s="184"/>
    </row>
    <row r="887" ht="19.5" customHeight="1">
      <c r="B887" s="180"/>
      <c r="C887" s="176"/>
      <c r="D887" s="181"/>
      <c r="E887" s="182"/>
      <c r="F887" s="183"/>
      <c r="H887" s="184"/>
      <c r="I887" s="184"/>
    </row>
    <row r="888" ht="19.5" customHeight="1">
      <c r="B888" s="180"/>
      <c r="C888" s="176"/>
      <c r="D888" s="181"/>
      <c r="E888" s="182"/>
      <c r="F888" s="183"/>
      <c r="H888" s="184"/>
      <c r="I888" s="184"/>
    </row>
    <row r="889" ht="19.5" customHeight="1">
      <c r="B889" s="180"/>
      <c r="C889" s="176"/>
      <c r="D889" s="181"/>
      <c r="E889" s="182"/>
      <c r="F889" s="183"/>
      <c r="H889" s="184"/>
      <c r="I889" s="184"/>
    </row>
    <row r="890" ht="19.5" customHeight="1">
      <c r="B890" s="180"/>
      <c r="C890" s="176"/>
      <c r="D890" s="181"/>
      <c r="E890" s="182"/>
      <c r="F890" s="183"/>
      <c r="H890" s="184"/>
      <c r="I890" s="184"/>
    </row>
    <row r="891" ht="19.5" customHeight="1">
      <c r="B891" s="180"/>
      <c r="C891" s="176"/>
      <c r="D891" s="181"/>
      <c r="E891" s="182"/>
      <c r="F891" s="183"/>
      <c r="H891" s="184"/>
      <c r="I891" s="184"/>
    </row>
    <row r="892" ht="19.5" customHeight="1">
      <c r="B892" s="180"/>
      <c r="C892" s="176"/>
      <c r="D892" s="181"/>
      <c r="E892" s="182"/>
      <c r="F892" s="183"/>
      <c r="H892" s="184"/>
      <c r="I892" s="184"/>
    </row>
    <row r="893" ht="19.5" customHeight="1">
      <c r="B893" s="180"/>
      <c r="C893" s="176"/>
      <c r="D893" s="181"/>
      <c r="E893" s="182"/>
      <c r="F893" s="183"/>
      <c r="H893" s="184"/>
      <c r="I893" s="184"/>
    </row>
    <row r="894" ht="19.5" customHeight="1">
      <c r="B894" s="180"/>
      <c r="C894" s="176"/>
      <c r="D894" s="181"/>
      <c r="E894" s="182"/>
      <c r="F894" s="183"/>
      <c r="H894" s="184"/>
      <c r="I894" s="184"/>
    </row>
    <row r="895" ht="19.5" customHeight="1">
      <c r="B895" s="180"/>
      <c r="C895" s="176"/>
      <c r="D895" s="181"/>
      <c r="E895" s="182"/>
      <c r="F895" s="183"/>
      <c r="H895" s="184"/>
      <c r="I895" s="184"/>
    </row>
    <row r="896" ht="19.5" customHeight="1">
      <c r="B896" s="180"/>
      <c r="C896" s="176"/>
      <c r="D896" s="181"/>
      <c r="E896" s="182"/>
      <c r="F896" s="183"/>
      <c r="H896" s="184"/>
      <c r="I896" s="184"/>
    </row>
    <row r="897" ht="19.5" customHeight="1">
      <c r="B897" s="180"/>
      <c r="C897" s="176"/>
      <c r="D897" s="181"/>
      <c r="E897" s="182"/>
      <c r="F897" s="183"/>
      <c r="H897" s="184"/>
      <c r="I897" s="184"/>
    </row>
    <row r="898" ht="19.5" customHeight="1">
      <c r="B898" s="180"/>
      <c r="C898" s="176"/>
      <c r="D898" s="181"/>
      <c r="E898" s="182"/>
      <c r="F898" s="183"/>
      <c r="H898" s="184"/>
      <c r="I898" s="184"/>
    </row>
    <row r="899" ht="19.5" customHeight="1">
      <c r="B899" s="180"/>
      <c r="C899" s="176"/>
      <c r="D899" s="181"/>
      <c r="E899" s="182"/>
      <c r="F899" s="183"/>
      <c r="H899" s="184"/>
      <c r="I899" s="184"/>
    </row>
    <row r="900" ht="19.5" customHeight="1">
      <c r="B900" s="180"/>
      <c r="C900" s="176"/>
      <c r="D900" s="181"/>
      <c r="E900" s="182"/>
      <c r="F900" s="183"/>
      <c r="H900" s="184"/>
      <c r="I900" s="184"/>
    </row>
    <row r="901" ht="19.5" customHeight="1">
      <c r="B901" s="180"/>
      <c r="C901" s="176"/>
      <c r="D901" s="181"/>
      <c r="E901" s="182"/>
      <c r="F901" s="183"/>
      <c r="H901" s="184"/>
      <c r="I901" s="184"/>
    </row>
    <row r="902" ht="19.5" customHeight="1">
      <c r="B902" s="180"/>
      <c r="C902" s="176"/>
      <c r="D902" s="181"/>
      <c r="E902" s="182"/>
      <c r="F902" s="183"/>
      <c r="H902" s="184"/>
      <c r="I902" s="184"/>
    </row>
    <row r="903" ht="19.5" customHeight="1">
      <c r="B903" s="180"/>
      <c r="C903" s="176"/>
      <c r="D903" s="181"/>
      <c r="E903" s="182"/>
      <c r="F903" s="183"/>
      <c r="H903" s="184"/>
      <c r="I903" s="184"/>
    </row>
    <row r="904" ht="19.5" customHeight="1">
      <c r="B904" s="180"/>
      <c r="C904" s="176"/>
      <c r="D904" s="181"/>
      <c r="E904" s="182"/>
      <c r="F904" s="183"/>
      <c r="H904" s="184"/>
      <c r="I904" s="184"/>
    </row>
    <row r="905" ht="19.5" customHeight="1">
      <c r="B905" s="180"/>
      <c r="C905" s="176"/>
      <c r="D905" s="181"/>
      <c r="E905" s="182"/>
      <c r="F905" s="183"/>
      <c r="H905" s="184"/>
      <c r="I905" s="184"/>
    </row>
    <row r="906" ht="19.5" customHeight="1">
      <c r="B906" s="180"/>
      <c r="C906" s="176"/>
      <c r="D906" s="181"/>
      <c r="E906" s="182"/>
      <c r="F906" s="183"/>
      <c r="H906" s="184"/>
      <c r="I906" s="184"/>
    </row>
    <row r="907" ht="19.5" customHeight="1">
      <c r="B907" s="180"/>
      <c r="C907" s="176"/>
      <c r="D907" s="181"/>
      <c r="E907" s="182"/>
      <c r="F907" s="183"/>
      <c r="H907" s="184"/>
      <c r="I907" s="184"/>
    </row>
    <row r="908" ht="19.5" customHeight="1">
      <c r="B908" s="180"/>
      <c r="C908" s="176"/>
      <c r="D908" s="181"/>
      <c r="E908" s="182"/>
      <c r="F908" s="183"/>
      <c r="H908" s="184"/>
      <c r="I908" s="184"/>
    </row>
    <row r="909" ht="19.5" customHeight="1">
      <c r="B909" s="180"/>
      <c r="C909" s="176"/>
      <c r="D909" s="181"/>
      <c r="E909" s="182"/>
      <c r="F909" s="183"/>
      <c r="H909" s="184"/>
      <c r="I909" s="184"/>
    </row>
    <row r="910" ht="19.5" customHeight="1">
      <c r="B910" s="180"/>
      <c r="C910" s="176"/>
      <c r="D910" s="181"/>
      <c r="E910" s="182"/>
      <c r="F910" s="183"/>
      <c r="H910" s="184"/>
      <c r="I910" s="184"/>
    </row>
    <row r="911" ht="19.5" customHeight="1">
      <c r="B911" s="180"/>
      <c r="C911" s="176"/>
      <c r="D911" s="181"/>
      <c r="E911" s="182"/>
      <c r="F911" s="183"/>
      <c r="H911" s="184"/>
      <c r="I911" s="184"/>
    </row>
    <row r="912" ht="19.5" customHeight="1">
      <c r="B912" s="180"/>
      <c r="C912" s="176"/>
      <c r="D912" s="181"/>
      <c r="E912" s="182"/>
      <c r="F912" s="183"/>
      <c r="H912" s="184"/>
      <c r="I912" s="184"/>
    </row>
    <row r="913" ht="19.5" customHeight="1">
      <c r="B913" s="180"/>
      <c r="C913" s="176"/>
      <c r="D913" s="181"/>
      <c r="E913" s="182"/>
      <c r="F913" s="183"/>
      <c r="H913" s="184"/>
      <c r="I913" s="184"/>
    </row>
    <row r="914" ht="19.5" customHeight="1">
      <c r="B914" s="180"/>
      <c r="C914" s="176"/>
      <c r="D914" s="181"/>
      <c r="E914" s="182"/>
      <c r="F914" s="183"/>
      <c r="H914" s="184"/>
      <c r="I914" s="184"/>
    </row>
    <row r="915" ht="19.5" customHeight="1">
      <c r="B915" s="180"/>
      <c r="C915" s="176"/>
      <c r="D915" s="181"/>
      <c r="E915" s="182"/>
      <c r="F915" s="183"/>
      <c r="H915" s="184"/>
      <c r="I915" s="184"/>
    </row>
    <row r="916" ht="19.5" customHeight="1">
      <c r="B916" s="180"/>
      <c r="C916" s="176"/>
      <c r="D916" s="181"/>
      <c r="E916" s="182"/>
      <c r="F916" s="183"/>
      <c r="H916" s="184"/>
      <c r="I916" s="184"/>
    </row>
    <row r="917" ht="19.5" customHeight="1">
      <c r="B917" s="180"/>
      <c r="C917" s="176"/>
      <c r="D917" s="181"/>
      <c r="E917" s="182"/>
      <c r="F917" s="183"/>
      <c r="H917" s="184"/>
      <c r="I917" s="184"/>
    </row>
    <row r="918" ht="19.5" customHeight="1">
      <c r="B918" s="180"/>
      <c r="C918" s="176"/>
      <c r="D918" s="181"/>
      <c r="E918" s="182"/>
      <c r="F918" s="183"/>
      <c r="H918" s="184"/>
      <c r="I918" s="184"/>
    </row>
    <row r="919" ht="19.5" customHeight="1">
      <c r="B919" s="180"/>
      <c r="C919" s="176"/>
      <c r="D919" s="181"/>
      <c r="E919" s="182"/>
      <c r="F919" s="183"/>
      <c r="H919" s="184"/>
      <c r="I919" s="184"/>
    </row>
    <row r="920" ht="19.5" customHeight="1">
      <c r="B920" s="180"/>
      <c r="C920" s="176"/>
      <c r="D920" s="181"/>
      <c r="E920" s="182"/>
      <c r="F920" s="183"/>
      <c r="H920" s="184"/>
      <c r="I920" s="184"/>
    </row>
    <row r="921" ht="19.5" customHeight="1">
      <c r="B921" s="180"/>
      <c r="C921" s="176"/>
      <c r="D921" s="181"/>
      <c r="E921" s="182"/>
      <c r="F921" s="183"/>
      <c r="H921" s="184"/>
      <c r="I921" s="184"/>
    </row>
    <row r="922" ht="19.5" customHeight="1">
      <c r="B922" s="180"/>
      <c r="C922" s="176"/>
      <c r="D922" s="181"/>
      <c r="E922" s="182"/>
      <c r="F922" s="183"/>
      <c r="H922" s="184"/>
      <c r="I922" s="184"/>
    </row>
    <row r="923" ht="19.5" customHeight="1">
      <c r="B923" s="180"/>
      <c r="C923" s="176"/>
      <c r="D923" s="181"/>
      <c r="E923" s="182"/>
      <c r="F923" s="183"/>
      <c r="H923" s="184"/>
      <c r="I923" s="184"/>
    </row>
    <row r="924" ht="19.5" customHeight="1">
      <c r="B924" s="180"/>
      <c r="C924" s="176"/>
      <c r="D924" s="181"/>
      <c r="E924" s="182"/>
      <c r="F924" s="183"/>
      <c r="H924" s="184"/>
      <c r="I924" s="184"/>
    </row>
    <row r="925" ht="19.5" customHeight="1">
      <c r="B925" s="180"/>
      <c r="C925" s="176"/>
      <c r="D925" s="181"/>
      <c r="E925" s="182"/>
      <c r="F925" s="183"/>
      <c r="H925" s="184"/>
      <c r="I925" s="184"/>
    </row>
    <row r="926" ht="19.5" customHeight="1">
      <c r="B926" s="180"/>
      <c r="C926" s="176"/>
      <c r="D926" s="181"/>
      <c r="E926" s="182"/>
      <c r="F926" s="183"/>
      <c r="H926" s="184"/>
      <c r="I926" s="184"/>
    </row>
    <row r="927" ht="19.5" customHeight="1">
      <c r="B927" s="180"/>
      <c r="C927" s="176"/>
      <c r="D927" s="181"/>
      <c r="E927" s="182"/>
      <c r="F927" s="183"/>
      <c r="H927" s="184"/>
      <c r="I927" s="184"/>
    </row>
    <row r="928" ht="19.5" customHeight="1">
      <c r="B928" s="180"/>
      <c r="C928" s="176"/>
      <c r="D928" s="181"/>
      <c r="E928" s="182"/>
      <c r="F928" s="183"/>
      <c r="H928" s="184"/>
      <c r="I928" s="184"/>
    </row>
    <row r="929" ht="19.5" customHeight="1">
      <c r="B929" s="180"/>
      <c r="C929" s="176"/>
      <c r="D929" s="181"/>
      <c r="E929" s="182"/>
      <c r="F929" s="183"/>
      <c r="H929" s="184"/>
      <c r="I929" s="184"/>
    </row>
    <row r="930" ht="19.5" customHeight="1">
      <c r="B930" s="180"/>
      <c r="C930" s="176"/>
      <c r="D930" s="181"/>
      <c r="E930" s="182"/>
      <c r="F930" s="183"/>
      <c r="H930" s="184"/>
      <c r="I930" s="184"/>
    </row>
    <row r="931" ht="19.5" customHeight="1">
      <c r="B931" s="180"/>
      <c r="C931" s="176"/>
      <c r="D931" s="181"/>
      <c r="E931" s="182"/>
      <c r="F931" s="183"/>
      <c r="H931" s="184"/>
      <c r="I931" s="184"/>
    </row>
    <row r="932" ht="19.5" customHeight="1">
      <c r="B932" s="180"/>
      <c r="C932" s="176"/>
      <c r="D932" s="181"/>
      <c r="E932" s="182"/>
      <c r="F932" s="183"/>
      <c r="H932" s="184"/>
      <c r="I932" s="184"/>
    </row>
    <row r="933" ht="19.5" customHeight="1">
      <c r="B933" s="180"/>
      <c r="C933" s="176"/>
      <c r="D933" s="181"/>
      <c r="E933" s="182"/>
      <c r="F933" s="183"/>
      <c r="H933" s="184"/>
      <c r="I933" s="184"/>
    </row>
    <row r="934" ht="19.5" customHeight="1">
      <c r="B934" s="180"/>
      <c r="C934" s="176"/>
      <c r="D934" s="181"/>
      <c r="E934" s="182"/>
      <c r="F934" s="183"/>
      <c r="H934" s="184"/>
      <c r="I934" s="184"/>
    </row>
    <row r="935" ht="19.5" customHeight="1">
      <c r="B935" s="180"/>
      <c r="C935" s="176"/>
      <c r="D935" s="181"/>
      <c r="E935" s="182"/>
      <c r="F935" s="183"/>
      <c r="H935" s="184"/>
      <c r="I935" s="184"/>
    </row>
    <row r="936" ht="19.5" customHeight="1">
      <c r="B936" s="180"/>
      <c r="C936" s="176"/>
      <c r="D936" s="181"/>
      <c r="E936" s="182"/>
      <c r="F936" s="183"/>
      <c r="H936" s="184"/>
      <c r="I936" s="184"/>
    </row>
    <row r="937" ht="19.5" customHeight="1">
      <c r="B937" s="180"/>
      <c r="C937" s="176"/>
      <c r="D937" s="181"/>
      <c r="E937" s="182"/>
      <c r="F937" s="183"/>
      <c r="H937" s="184"/>
      <c r="I937" s="184"/>
    </row>
    <row r="938" ht="19.5" customHeight="1">
      <c r="B938" s="180"/>
      <c r="C938" s="176"/>
      <c r="D938" s="181"/>
      <c r="E938" s="182"/>
      <c r="F938" s="183"/>
      <c r="H938" s="184"/>
      <c r="I938" s="184"/>
    </row>
    <row r="939" ht="19.5" customHeight="1">
      <c r="B939" s="180"/>
      <c r="C939" s="176"/>
      <c r="D939" s="181"/>
      <c r="E939" s="182"/>
      <c r="F939" s="183"/>
      <c r="H939" s="184"/>
      <c r="I939" s="184"/>
    </row>
    <row r="940" ht="19.5" customHeight="1">
      <c r="B940" s="180"/>
      <c r="C940" s="176"/>
      <c r="D940" s="181"/>
      <c r="E940" s="182"/>
      <c r="F940" s="183"/>
      <c r="H940" s="184"/>
      <c r="I940" s="184"/>
    </row>
    <row r="941" ht="19.5" customHeight="1">
      <c r="B941" s="180"/>
      <c r="C941" s="176"/>
      <c r="D941" s="181"/>
      <c r="E941" s="182"/>
      <c r="F941" s="183"/>
      <c r="H941" s="184"/>
      <c r="I941" s="184"/>
    </row>
    <row r="942" ht="19.5" customHeight="1">
      <c r="B942" s="180"/>
      <c r="C942" s="176"/>
      <c r="D942" s="181"/>
      <c r="E942" s="182"/>
      <c r="F942" s="183"/>
      <c r="H942" s="184"/>
      <c r="I942" s="184"/>
    </row>
    <row r="943" ht="19.5" customHeight="1">
      <c r="B943" s="180"/>
      <c r="C943" s="176"/>
      <c r="D943" s="181"/>
      <c r="E943" s="182"/>
      <c r="F943" s="183"/>
      <c r="H943" s="184"/>
      <c r="I943" s="184"/>
    </row>
    <row r="944" ht="19.5" customHeight="1">
      <c r="B944" s="180"/>
      <c r="C944" s="176"/>
      <c r="D944" s="181"/>
      <c r="E944" s="182"/>
      <c r="F944" s="183"/>
      <c r="H944" s="184"/>
      <c r="I944" s="184"/>
    </row>
    <row r="945" ht="19.5" customHeight="1">
      <c r="B945" s="180"/>
      <c r="C945" s="176"/>
      <c r="D945" s="181"/>
      <c r="E945" s="182"/>
      <c r="F945" s="183"/>
      <c r="H945" s="184"/>
      <c r="I945" s="184"/>
    </row>
    <row r="946" ht="19.5" customHeight="1">
      <c r="B946" s="180"/>
      <c r="C946" s="176"/>
      <c r="D946" s="181"/>
      <c r="E946" s="182"/>
      <c r="F946" s="183"/>
      <c r="H946" s="184"/>
      <c r="I946" s="184"/>
    </row>
    <row r="947" ht="19.5" customHeight="1">
      <c r="B947" s="180"/>
      <c r="C947" s="176"/>
      <c r="D947" s="181"/>
      <c r="E947" s="182"/>
      <c r="F947" s="183"/>
      <c r="H947" s="184"/>
      <c r="I947" s="184"/>
    </row>
    <row r="948" ht="19.5" customHeight="1">
      <c r="B948" s="180"/>
      <c r="C948" s="176"/>
      <c r="D948" s="181"/>
      <c r="E948" s="182"/>
      <c r="F948" s="183"/>
      <c r="H948" s="184"/>
      <c r="I948" s="184"/>
    </row>
    <row r="949" ht="19.5" customHeight="1">
      <c r="B949" s="180"/>
      <c r="C949" s="176"/>
      <c r="D949" s="181"/>
      <c r="E949" s="182"/>
      <c r="F949" s="183"/>
      <c r="H949" s="184"/>
      <c r="I949" s="184"/>
    </row>
    <row r="950" ht="19.5" customHeight="1">
      <c r="B950" s="180"/>
      <c r="C950" s="176"/>
      <c r="D950" s="181"/>
      <c r="E950" s="182"/>
      <c r="F950" s="183"/>
      <c r="H950" s="184"/>
      <c r="I950" s="184"/>
    </row>
    <row r="951" ht="19.5" customHeight="1">
      <c r="B951" s="180"/>
      <c r="C951" s="176"/>
      <c r="D951" s="181"/>
      <c r="E951" s="182"/>
      <c r="F951" s="183"/>
      <c r="H951" s="184"/>
      <c r="I951" s="184"/>
    </row>
    <row r="952" ht="19.5" customHeight="1">
      <c r="B952" s="180"/>
      <c r="C952" s="176"/>
      <c r="D952" s="181"/>
      <c r="E952" s="182"/>
      <c r="F952" s="183"/>
      <c r="H952" s="184"/>
      <c r="I952" s="184"/>
    </row>
    <row r="953" ht="19.5" customHeight="1">
      <c r="B953" s="180"/>
      <c r="C953" s="176"/>
      <c r="D953" s="181"/>
      <c r="E953" s="182"/>
      <c r="F953" s="183"/>
      <c r="H953" s="184"/>
      <c r="I953" s="184"/>
    </row>
    <row r="954" ht="19.5" customHeight="1">
      <c r="B954" s="180"/>
      <c r="C954" s="176"/>
      <c r="D954" s="181"/>
      <c r="E954" s="182"/>
      <c r="F954" s="183"/>
      <c r="H954" s="184"/>
      <c r="I954" s="184"/>
    </row>
    <row r="955" ht="19.5" customHeight="1">
      <c r="B955" s="180"/>
      <c r="C955" s="176"/>
      <c r="D955" s="181"/>
      <c r="E955" s="182"/>
      <c r="F955" s="183"/>
      <c r="H955" s="184"/>
      <c r="I955" s="184"/>
    </row>
    <row r="956" ht="19.5" customHeight="1">
      <c r="B956" s="180"/>
      <c r="C956" s="176"/>
      <c r="D956" s="181"/>
      <c r="E956" s="182"/>
      <c r="F956" s="183"/>
      <c r="H956" s="184"/>
      <c r="I956" s="184"/>
    </row>
    <row r="957" ht="19.5" customHeight="1">
      <c r="B957" s="180"/>
      <c r="C957" s="176"/>
      <c r="D957" s="181"/>
      <c r="E957" s="182"/>
      <c r="F957" s="183"/>
      <c r="H957" s="184"/>
      <c r="I957" s="184"/>
    </row>
    <row r="958" ht="19.5" customHeight="1">
      <c r="B958" s="180"/>
      <c r="C958" s="176"/>
      <c r="D958" s="181"/>
      <c r="E958" s="182"/>
      <c r="F958" s="183"/>
      <c r="H958" s="184"/>
      <c r="I958" s="184"/>
    </row>
    <row r="959" ht="19.5" customHeight="1">
      <c r="B959" s="180"/>
      <c r="C959" s="176"/>
      <c r="D959" s="181"/>
      <c r="E959" s="182"/>
      <c r="F959" s="183"/>
      <c r="H959" s="184"/>
      <c r="I959" s="184"/>
    </row>
    <row r="960" ht="19.5" customHeight="1">
      <c r="B960" s="180"/>
      <c r="C960" s="176"/>
      <c r="D960" s="181"/>
      <c r="E960" s="182"/>
      <c r="F960" s="183"/>
      <c r="H960" s="184"/>
      <c r="I960" s="184"/>
    </row>
    <row r="961" ht="19.5" customHeight="1">
      <c r="B961" s="180"/>
      <c r="C961" s="176"/>
      <c r="D961" s="181"/>
      <c r="E961" s="182"/>
      <c r="F961" s="183"/>
      <c r="H961" s="184"/>
      <c r="I961" s="184"/>
    </row>
    <row r="962" ht="19.5" customHeight="1">
      <c r="B962" s="180"/>
      <c r="C962" s="176"/>
      <c r="D962" s="181"/>
      <c r="E962" s="182"/>
      <c r="F962" s="183"/>
      <c r="H962" s="184"/>
      <c r="I962" s="184"/>
    </row>
    <row r="963" ht="19.5" customHeight="1">
      <c r="B963" s="180"/>
      <c r="C963" s="176"/>
      <c r="D963" s="181"/>
      <c r="E963" s="182"/>
      <c r="F963" s="183"/>
      <c r="H963" s="184"/>
      <c r="I963" s="184"/>
    </row>
    <row r="964" ht="19.5" customHeight="1">
      <c r="B964" s="180"/>
      <c r="C964" s="176"/>
      <c r="D964" s="181"/>
      <c r="E964" s="182"/>
      <c r="F964" s="183"/>
      <c r="H964" s="184"/>
      <c r="I964" s="184"/>
    </row>
    <row r="965" ht="19.5" customHeight="1">
      <c r="B965" s="180"/>
      <c r="C965" s="176"/>
      <c r="D965" s="181"/>
      <c r="E965" s="182"/>
      <c r="F965" s="183"/>
      <c r="H965" s="184"/>
      <c r="I965" s="184"/>
    </row>
    <row r="966" ht="19.5" customHeight="1">
      <c r="B966" s="180"/>
      <c r="C966" s="176"/>
      <c r="D966" s="181"/>
      <c r="E966" s="182"/>
      <c r="F966" s="183"/>
      <c r="H966" s="184"/>
      <c r="I966" s="184"/>
    </row>
    <row r="967" ht="19.5" customHeight="1">
      <c r="B967" s="180"/>
      <c r="C967" s="176"/>
      <c r="D967" s="181"/>
      <c r="E967" s="182"/>
      <c r="F967" s="183"/>
      <c r="H967" s="184"/>
      <c r="I967" s="184"/>
    </row>
    <row r="968" ht="19.5" customHeight="1">
      <c r="B968" s="180"/>
      <c r="C968" s="176"/>
      <c r="D968" s="181"/>
      <c r="E968" s="182"/>
      <c r="F968" s="183"/>
      <c r="H968" s="184"/>
      <c r="I968" s="184"/>
    </row>
    <row r="969" ht="19.5" customHeight="1">
      <c r="B969" s="180"/>
      <c r="C969" s="176"/>
      <c r="D969" s="181"/>
      <c r="E969" s="182"/>
      <c r="F969" s="183"/>
      <c r="H969" s="184"/>
      <c r="I969" s="184"/>
    </row>
    <row r="970" ht="19.5" customHeight="1">
      <c r="B970" s="180"/>
      <c r="C970" s="176"/>
      <c r="D970" s="181"/>
      <c r="E970" s="182"/>
      <c r="F970" s="183"/>
      <c r="H970" s="184"/>
      <c r="I970" s="184"/>
    </row>
    <row r="971" ht="19.5" customHeight="1">
      <c r="B971" s="180"/>
      <c r="C971" s="176"/>
      <c r="D971" s="181"/>
      <c r="E971" s="182"/>
      <c r="F971" s="183"/>
      <c r="H971" s="184"/>
      <c r="I971" s="184"/>
    </row>
    <row r="972" ht="19.5" customHeight="1">
      <c r="B972" s="180"/>
      <c r="C972" s="176"/>
      <c r="D972" s="181"/>
      <c r="E972" s="182"/>
      <c r="F972" s="183"/>
      <c r="H972" s="184"/>
      <c r="I972" s="184"/>
    </row>
    <row r="973" ht="19.5" customHeight="1">
      <c r="B973" s="180"/>
      <c r="C973" s="176"/>
      <c r="D973" s="181"/>
      <c r="E973" s="182"/>
      <c r="F973" s="183"/>
      <c r="H973" s="184"/>
      <c r="I973" s="184"/>
    </row>
    <row r="974" ht="19.5" customHeight="1">
      <c r="B974" s="180"/>
      <c r="C974" s="176"/>
      <c r="D974" s="181"/>
      <c r="E974" s="182"/>
      <c r="F974" s="183"/>
      <c r="H974" s="184"/>
      <c r="I974" s="184"/>
    </row>
    <row r="975" ht="19.5" customHeight="1">
      <c r="B975" s="180"/>
      <c r="C975" s="176"/>
      <c r="D975" s="181"/>
      <c r="E975" s="182"/>
      <c r="F975" s="183"/>
      <c r="H975" s="184"/>
      <c r="I975" s="184"/>
    </row>
    <row r="976" ht="19.5" customHeight="1">
      <c r="B976" s="180"/>
      <c r="C976" s="176"/>
      <c r="D976" s="181"/>
      <c r="E976" s="182"/>
      <c r="F976" s="183"/>
      <c r="H976" s="184"/>
      <c r="I976" s="184"/>
    </row>
    <row r="977" ht="19.5" customHeight="1">
      <c r="B977" s="180"/>
      <c r="C977" s="176"/>
      <c r="D977" s="181"/>
      <c r="E977" s="182"/>
      <c r="F977" s="183"/>
      <c r="H977" s="184"/>
      <c r="I977" s="184"/>
    </row>
    <row r="978" ht="19.5" customHeight="1">
      <c r="B978" s="180"/>
      <c r="C978" s="176"/>
      <c r="D978" s="181"/>
      <c r="E978" s="182"/>
      <c r="F978" s="183"/>
      <c r="H978" s="184"/>
      <c r="I978" s="184"/>
    </row>
    <row r="979" ht="19.5" customHeight="1">
      <c r="B979" s="180"/>
      <c r="C979" s="176"/>
      <c r="D979" s="181"/>
      <c r="E979" s="182"/>
      <c r="F979" s="183"/>
      <c r="H979" s="184"/>
      <c r="I979" s="184"/>
    </row>
    <row r="980" ht="19.5" customHeight="1">
      <c r="B980" s="180"/>
      <c r="C980" s="176"/>
      <c r="D980" s="181"/>
      <c r="E980" s="182"/>
      <c r="F980" s="183"/>
      <c r="H980" s="184"/>
      <c r="I980" s="184"/>
    </row>
    <row r="981" ht="19.5" customHeight="1">
      <c r="B981" s="180"/>
      <c r="C981" s="176"/>
      <c r="D981" s="181"/>
      <c r="E981" s="182"/>
      <c r="F981" s="183"/>
      <c r="H981" s="184"/>
      <c r="I981" s="184"/>
    </row>
    <row r="982" ht="19.5" customHeight="1">
      <c r="B982" s="180"/>
      <c r="C982" s="176"/>
      <c r="D982" s="181"/>
      <c r="E982" s="182"/>
      <c r="F982" s="183"/>
      <c r="H982" s="184"/>
      <c r="I982" s="184"/>
    </row>
    <row r="983" ht="19.5" customHeight="1">
      <c r="B983" s="180"/>
      <c r="C983" s="176"/>
      <c r="D983" s="181"/>
      <c r="E983" s="182"/>
      <c r="F983" s="183"/>
      <c r="H983" s="184"/>
      <c r="I983" s="184"/>
    </row>
    <row r="984" ht="19.5" customHeight="1">
      <c r="B984" s="180"/>
      <c r="C984" s="176"/>
      <c r="D984" s="181"/>
      <c r="E984" s="182"/>
      <c r="F984" s="183"/>
      <c r="H984" s="184"/>
      <c r="I984" s="184"/>
    </row>
    <row r="985" ht="19.5" customHeight="1">
      <c r="B985" s="180"/>
      <c r="C985" s="176"/>
      <c r="D985" s="181"/>
      <c r="E985" s="182"/>
      <c r="F985" s="183"/>
      <c r="H985" s="184"/>
      <c r="I985" s="184"/>
    </row>
    <row r="986" ht="19.5" customHeight="1">
      <c r="B986" s="180"/>
      <c r="C986" s="176"/>
      <c r="D986" s="181"/>
      <c r="E986" s="182"/>
      <c r="F986" s="183"/>
      <c r="H986" s="184"/>
      <c r="I986" s="184"/>
    </row>
    <row r="987" ht="19.5" customHeight="1">
      <c r="B987" s="180"/>
      <c r="C987" s="176"/>
      <c r="D987" s="181"/>
      <c r="E987" s="182"/>
      <c r="F987" s="183"/>
      <c r="H987" s="184"/>
      <c r="I987" s="184"/>
    </row>
    <row r="988" ht="19.5" customHeight="1">
      <c r="B988" s="180"/>
      <c r="C988" s="176"/>
      <c r="D988" s="181"/>
      <c r="E988" s="182"/>
      <c r="F988" s="183"/>
      <c r="H988" s="184"/>
      <c r="I988" s="184"/>
    </row>
    <row r="989" ht="19.5" customHeight="1">
      <c r="B989" s="180"/>
      <c r="C989" s="176"/>
      <c r="D989" s="181"/>
      <c r="E989" s="182"/>
      <c r="F989" s="183"/>
      <c r="H989" s="184"/>
      <c r="I989" s="184"/>
    </row>
    <row r="990" ht="19.5" customHeight="1">
      <c r="B990" s="180"/>
      <c r="C990" s="176"/>
      <c r="D990" s="181"/>
      <c r="E990" s="182"/>
      <c r="F990" s="183"/>
      <c r="H990" s="184"/>
      <c r="I990" s="184"/>
    </row>
    <row r="991" ht="19.5" customHeight="1">
      <c r="B991" s="180"/>
      <c r="C991" s="176"/>
      <c r="D991" s="181"/>
      <c r="E991" s="182"/>
      <c r="F991" s="183"/>
      <c r="H991" s="184"/>
      <c r="I991" s="184"/>
    </row>
    <row r="992" ht="19.5" customHeight="1">
      <c r="B992" s="180"/>
      <c r="C992" s="176"/>
      <c r="D992" s="181"/>
      <c r="E992" s="182"/>
      <c r="F992" s="183"/>
      <c r="H992" s="184"/>
      <c r="I992" s="184"/>
    </row>
    <row r="993" ht="19.5" customHeight="1">
      <c r="B993" s="180"/>
      <c r="C993" s="176"/>
      <c r="D993" s="181"/>
      <c r="E993" s="182"/>
      <c r="F993" s="183"/>
      <c r="H993" s="184"/>
      <c r="I993" s="184"/>
    </row>
    <row r="994" ht="19.5" customHeight="1">
      <c r="B994" s="180"/>
      <c r="C994" s="176"/>
      <c r="D994" s="181"/>
      <c r="E994" s="182"/>
      <c r="F994" s="183"/>
      <c r="H994" s="184"/>
      <c r="I994" s="184"/>
    </row>
    <row r="995" ht="19.5" customHeight="1">
      <c r="B995" s="180"/>
      <c r="C995" s="176"/>
      <c r="D995" s="181"/>
      <c r="E995" s="182"/>
      <c r="F995" s="183"/>
      <c r="H995" s="184"/>
      <c r="I995" s="184"/>
    </row>
    <row r="996" ht="19.5" customHeight="1">
      <c r="B996" s="180"/>
      <c r="C996" s="176"/>
      <c r="D996" s="181"/>
      <c r="E996" s="182"/>
      <c r="F996" s="183"/>
      <c r="H996" s="184"/>
      <c r="I996" s="184"/>
    </row>
    <row r="997" ht="19.5" customHeight="1">
      <c r="B997" s="180"/>
      <c r="C997" s="176"/>
      <c r="D997" s="181"/>
      <c r="E997" s="182"/>
      <c r="F997" s="183"/>
      <c r="H997" s="184"/>
      <c r="I997" s="184"/>
    </row>
    <row r="998" ht="19.5" customHeight="1">
      <c r="B998" s="180"/>
      <c r="C998" s="176"/>
      <c r="D998" s="181"/>
      <c r="E998" s="182"/>
      <c r="F998" s="183"/>
      <c r="H998" s="184"/>
      <c r="I998" s="184"/>
    </row>
    <row r="999" ht="19.5" customHeight="1">
      <c r="B999" s="180"/>
      <c r="C999" s="176"/>
      <c r="D999" s="181"/>
      <c r="E999" s="182"/>
      <c r="F999" s="183"/>
      <c r="H999" s="184"/>
      <c r="I999" s="184"/>
    </row>
    <row r="1000" ht="19.5" customHeight="1">
      <c r="B1000" s="180"/>
      <c r="C1000" s="176"/>
      <c r="D1000" s="181"/>
      <c r="E1000" s="182"/>
      <c r="F1000" s="183"/>
      <c r="H1000" s="184"/>
      <c r="I1000" s="184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22"/>
    <col customWidth="1" min="2" max="11" width="8.33"/>
    <col customWidth="1" min="12" max="12" width="5.67"/>
    <col customWidth="1" min="13" max="13" width="20.44"/>
    <col customWidth="1" min="14" max="26" width="8.33"/>
  </cols>
  <sheetData>
    <row r="1" ht="19.5" customHeight="1">
      <c r="C1" t="s">
        <v>1</v>
      </c>
      <c r="M1" s="28" t="s">
        <v>2</v>
      </c>
      <c r="N1" s="6">
        <v>1800.0</v>
      </c>
    </row>
    <row r="2" ht="19.5" customHeight="1">
      <c r="B2" s="29">
        <v>1800.0</v>
      </c>
      <c r="C2" s="30">
        <v>1.0</v>
      </c>
      <c r="D2" s="30">
        <v>2.0</v>
      </c>
      <c r="E2" s="30">
        <v>3.0</v>
      </c>
      <c r="F2" s="30" t="s">
        <v>15</v>
      </c>
      <c r="G2" s="30" t="s">
        <v>16</v>
      </c>
      <c r="H2" s="30" t="s">
        <v>17</v>
      </c>
      <c r="I2" s="30" t="s">
        <v>18</v>
      </c>
      <c r="J2" s="30" t="s">
        <v>19</v>
      </c>
      <c r="K2" s="31" t="s">
        <v>20</v>
      </c>
      <c r="M2" s="10" t="s">
        <v>7</v>
      </c>
      <c r="N2" s="15">
        <v>53.0</v>
      </c>
    </row>
    <row r="3" ht="19.5" customHeight="1">
      <c r="A3" t="s">
        <v>21</v>
      </c>
      <c r="B3" s="32">
        <v>1.0</v>
      </c>
      <c r="C3" s="33"/>
      <c r="D3" s="40">
        <f>K3-sum(G3:J3)</f>
        <v>35.91347012</v>
      </c>
      <c r="E3" s="35"/>
      <c r="F3" s="37"/>
      <c r="G3" s="39">
        <f>(N17-(N15-(N16-N13)))</f>
        <v>86</v>
      </c>
      <c r="H3" s="41">
        <f>0/33*H11</f>
        <v>0</v>
      </c>
      <c r="I3" s="41">
        <f>1/19*I11</f>
        <v>1.052631579</v>
      </c>
      <c r="J3" s="43">
        <f>3/59*J11</f>
        <v>2.033898305</v>
      </c>
      <c r="K3" s="44">
        <f>(N14-N12)+(N17-(N15-(N16-N13)))</f>
        <v>125</v>
      </c>
      <c r="M3" s="10" t="s">
        <v>8</v>
      </c>
      <c r="N3" s="20">
        <v>221.0</v>
      </c>
    </row>
    <row r="4" ht="19.5" customHeight="1">
      <c r="B4" s="32">
        <v>2.0</v>
      </c>
      <c r="C4" s="47">
        <f>C11-sum(C7:C10)</f>
        <v>7.375</v>
      </c>
      <c r="D4" s="48"/>
      <c r="E4" s="49"/>
      <c r="F4" s="50">
        <v>0.0</v>
      </c>
      <c r="G4" s="52">
        <f>G11-G3-sum(G8:G10)</f>
        <v>274.0982143</v>
      </c>
      <c r="H4" s="53">
        <f>17/33*H11</f>
        <v>26.78787879</v>
      </c>
      <c r="I4" s="53">
        <f>9/19*I11</f>
        <v>9.473684211</v>
      </c>
      <c r="J4" s="55">
        <f>14/59*J11</f>
        <v>9.491525424</v>
      </c>
      <c r="K4" s="56">
        <f>sum(C4:J6)</f>
        <v>347.3428653</v>
      </c>
      <c r="M4" s="10" t="s">
        <v>9</v>
      </c>
      <c r="N4" s="20">
        <v>72.0</v>
      </c>
    </row>
    <row r="5" ht="19.5" customHeight="1">
      <c r="B5" s="32">
        <v>3.0</v>
      </c>
      <c r="C5" s="57"/>
      <c r="D5" s="59" t="s">
        <v>35</v>
      </c>
      <c r="E5" s="48"/>
      <c r="F5" s="59" t="s">
        <v>38</v>
      </c>
      <c r="G5" s="60"/>
      <c r="H5" s="53">
        <f>11/33*H11</f>
        <v>17.33333333</v>
      </c>
      <c r="I5" s="53">
        <f>2/19*I11</f>
        <v>2.105263158</v>
      </c>
      <c r="J5" s="55">
        <f>1/59*J11</f>
        <v>0.6779661017</v>
      </c>
      <c r="K5" s="61"/>
      <c r="M5" s="10" t="s">
        <v>10</v>
      </c>
      <c r="N5" s="20">
        <v>42.0</v>
      </c>
    </row>
    <row r="6" ht="19.5" customHeight="1">
      <c r="B6" s="32" t="s">
        <v>15</v>
      </c>
      <c r="C6" s="62"/>
      <c r="D6" s="50">
        <v>0.0</v>
      </c>
      <c r="E6" s="49"/>
      <c r="F6" s="48"/>
      <c r="G6" s="63"/>
      <c r="H6" s="53">
        <f>0/33*H11</f>
        <v>0</v>
      </c>
      <c r="I6" s="53">
        <f>0/19*I11</f>
        <v>0</v>
      </c>
      <c r="J6" s="55">
        <f>0/59*J11</f>
        <v>0</v>
      </c>
      <c r="K6" s="64"/>
      <c r="M6" s="10" t="s">
        <v>11</v>
      </c>
      <c r="N6" s="20">
        <v>20.0</v>
      </c>
    </row>
    <row r="7" ht="19.5" customHeight="1">
      <c r="B7" s="32" t="s">
        <v>16</v>
      </c>
      <c r="C7" s="65">
        <f>N13</f>
        <v>10</v>
      </c>
      <c r="D7" s="66">
        <f>K7-C7-sum(H7:J7)</f>
        <v>69.75430487</v>
      </c>
      <c r="E7" s="67"/>
      <c r="F7" s="68"/>
      <c r="G7" s="48"/>
      <c r="H7" s="53">
        <f>1/33*H11</f>
        <v>1.575757576</v>
      </c>
      <c r="I7" s="53">
        <f>5/19*I11</f>
        <v>5.263157895</v>
      </c>
      <c r="J7" s="55">
        <f>36/59*J11</f>
        <v>24.40677966</v>
      </c>
      <c r="K7" s="69">
        <f>N12+N13</f>
        <v>111</v>
      </c>
      <c r="M7" s="10" t="s">
        <v>12</v>
      </c>
      <c r="N7" s="20">
        <v>45.0</v>
      </c>
    </row>
    <row r="8" ht="19.5" customHeight="1">
      <c r="B8" s="32" t="s">
        <v>17</v>
      </c>
      <c r="C8" s="70">
        <f>0/14*K8</f>
        <v>0</v>
      </c>
      <c r="D8" s="53">
        <f>4/14*K8</f>
        <v>2.857142857</v>
      </c>
      <c r="E8" s="53">
        <f>6/14*K8</f>
        <v>4.285714286</v>
      </c>
      <c r="F8" s="53">
        <f>0/14*K8</f>
        <v>0</v>
      </c>
      <c r="G8" s="53">
        <f>1/14*K8</f>
        <v>0.7142857143</v>
      </c>
      <c r="H8" s="48"/>
      <c r="I8" s="53">
        <f>1/14*K8</f>
        <v>0.7142857143</v>
      </c>
      <c r="J8" s="55">
        <f>2/14*K8</f>
        <v>1.428571429</v>
      </c>
      <c r="K8" s="71">
        <f>N8</f>
        <v>10</v>
      </c>
      <c r="M8" s="72" t="s">
        <v>13</v>
      </c>
      <c r="N8" s="42">
        <v>10.0</v>
      </c>
    </row>
    <row r="9" ht="19.5" customHeight="1">
      <c r="B9" s="32" t="s">
        <v>18</v>
      </c>
      <c r="C9" s="70">
        <f>0/12*K9</f>
        <v>0</v>
      </c>
      <c r="D9" s="53">
        <f>0/12*K9</f>
        <v>0</v>
      </c>
      <c r="E9" s="53">
        <f>3/12*K9</f>
        <v>5.25</v>
      </c>
      <c r="F9" s="53">
        <f>1/12*K9</f>
        <v>1.75</v>
      </c>
      <c r="G9" s="53">
        <f>4/12*K9</f>
        <v>7</v>
      </c>
      <c r="H9" s="53">
        <f>1/12*K9</f>
        <v>1.75</v>
      </c>
      <c r="I9" s="73"/>
      <c r="J9" s="55">
        <f>3/12*K9</f>
        <v>5.25</v>
      </c>
      <c r="K9" s="71">
        <f>N10</f>
        <v>21</v>
      </c>
      <c r="M9" s="72" t="s">
        <v>23</v>
      </c>
      <c r="N9" s="42">
        <v>52.0</v>
      </c>
    </row>
    <row r="10" ht="19.5" customHeight="1">
      <c r="B10" s="32" t="s">
        <v>19</v>
      </c>
      <c r="C10" s="74">
        <f>2/32*K10</f>
        <v>2.625</v>
      </c>
      <c r="D10" s="75">
        <f>3/32*K10</f>
        <v>3.9375</v>
      </c>
      <c r="E10" s="75">
        <f>0/32*K10</f>
        <v>0</v>
      </c>
      <c r="F10" s="75">
        <f>0/32*K10</f>
        <v>0</v>
      </c>
      <c r="G10" s="75">
        <f>23/32*K10</f>
        <v>30.1875</v>
      </c>
      <c r="H10" s="75">
        <f>3/32*K10</f>
        <v>3.9375</v>
      </c>
      <c r="I10" s="75">
        <f>1/32*K10</f>
        <v>1.3125</v>
      </c>
      <c r="J10" s="76"/>
      <c r="K10" s="71">
        <f>N18</f>
        <v>42</v>
      </c>
      <c r="M10" s="72" t="s">
        <v>25</v>
      </c>
      <c r="N10" s="42">
        <v>21.0</v>
      </c>
    </row>
    <row r="11" ht="19.5" customHeight="1">
      <c r="B11" s="31" t="s">
        <v>20</v>
      </c>
      <c r="C11" s="9">
        <f>N16</f>
        <v>20</v>
      </c>
      <c r="D11" s="77">
        <f>sum(D3:F10)</f>
        <v>123.7481321</v>
      </c>
      <c r="E11" s="78"/>
      <c r="F11" s="64"/>
      <c r="G11" s="9">
        <f>N17</f>
        <v>398</v>
      </c>
      <c r="H11" s="79">
        <f>N9</f>
        <v>52</v>
      </c>
      <c r="I11" s="79">
        <f>N11</f>
        <v>20</v>
      </c>
      <c r="J11" s="79">
        <f>N19</f>
        <v>40</v>
      </c>
      <c r="K11" s="80"/>
      <c r="M11" s="72" t="s">
        <v>26</v>
      </c>
      <c r="N11" s="42">
        <v>20.0</v>
      </c>
    </row>
    <row r="12" ht="19.5" customHeight="1">
      <c r="M12" s="10" t="s">
        <v>27</v>
      </c>
      <c r="N12" s="20">
        <v>101.0</v>
      </c>
    </row>
    <row r="13" ht="19.5" customHeight="1">
      <c r="I13" s="81"/>
      <c r="J13" s="81"/>
      <c r="M13" s="10" t="s">
        <v>28</v>
      </c>
      <c r="N13" s="20">
        <v>10.0</v>
      </c>
    </row>
    <row r="14" ht="19.5" customHeight="1">
      <c r="B14" s="82" t="s">
        <v>39</v>
      </c>
      <c r="C14" s="83"/>
      <c r="D14" s="84">
        <f>sum(K3:K10)</f>
        <v>656.3428653</v>
      </c>
      <c r="F14" s="25" t="s">
        <v>40</v>
      </c>
      <c r="G14" s="83"/>
      <c r="H14" s="83"/>
      <c r="I14" s="85">
        <f>sum(C3:F6)/D14</f>
        <v>0.06595404994</v>
      </c>
      <c r="J14" s="84">
        <f t="shared" ref="J14:J19" si="1">$D$14*I14</f>
        <v>43.28847012</v>
      </c>
      <c r="M14" s="10" t="s">
        <v>29</v>
      </c>
      <c r="N14" s="20">
        <v>140.0</v>
      </c>
    </row>
    <row r="15" ht="19.5" customHeight="1">
      <c r="B15" s="86"/>
      <c r="C15" s="78"/>
      <c r="D15" s="87"/>
      <c r="F15" s="10" t="s">
        <v>41</v>
      </c>
      <c r="I15" s="88">
        <f>sum(G7:J10)/D14</f>
        <v>0.1272815512</v>
      </c>
      <c r="J15" s="84">
        <f t="shared" si="1"/>
        <v>83.54033799</v>
      </c>
      <c r="M15" s="10" t="s">
        <v>30</v>
      </c>
      <c r="N15" s="20">
        <v>322.0</v>
      </c>
    </row>
    <row r="16" ht="19.5" customHeight="1">
      <c r="B16" s="10" t="s">
        <v>42</v>
      </c>
      <c r="D16" s="89">
        <f>(N12+N13+N15-N16)/(N12+N13+N15)</f>
        <v>0.9538106236</v>
      </c>
      <c r="E16" s="90"/>
      <c r="F16" s="91" t="s">
        <v>43</v>
      </c>
      <c r="G16" s="67"/>
      <c r="H16" s="67"/>
      <c r="I16" s="92">
        <f>I14+I15</f>
        <v>0.1932356011</v>
      </c>
      <c r="J16" s="84">
        <f t="shared" si="1"/>
        <v>126.8288081</v>
      </c>
      <c r="M16" s="10" t="s">
        <v>31</v>
      </c>
      <c r="N16" s="20">
        <v>20.0</v>
      </c>
    </row>
    <row r="17" ht="19.5" customHeight="1">
      <c r="B17" s="10" t="s">
        <v>44</v>
      </c>
      <c r="D17" s="89"/>
      <c r="F17" s="10" t="s">
        <v>45</v>
      </c>
      <c r="I17" s="88">
        <f>sum(C7:F10)/D14</f>
        <v>0.1530597304</v>
      </c>
      <c r="J17" s="84">
        <f t="shared" si="1"/>
        <v>100.459662</v>
      </c>
      <c r="M17" s="10" t="s">
        <v>32</v>
      </c>
      <c r="N17" s="20">
        <v>398.0</v>
      </c>
    </row>
    <row r="18" ht="19.5" customHeight="1">
      <c r="B18" s="93" t="s">
        <v>46</v>
      </c>
      <c r="C18" s="78"/>
      <c r="D18" s="94"/>
      <c r="F18" s="10" t="s">
        <v>47</v>
      </c>
      <c r="I18" s="88">
        <f>sum(G3:J6)/D14</f>
        <v>0.6537046685</v>
      </c>
      <c r="J18" s="84">
        <f t="shared" si="1"/>
        <v>429.0543952</v>
      </c>
      <c r="M18" s="95" t="s">
        <v>33</v>
      </c>
      <c r="N18" s="42">
        <v>42.0</v>
      </c>
    </row>
    <row r="19" ht="19.5" customHeight="1">
      <c r="B19" s="93" t="s">
        <v>48</v>
      </c>
      <c r="C19" s="96"/>
      <c r="D19" s="97"/>
      <c r="F19" s="91" t="s">
        <v>49</v>
      </c>
      <c r="G19" s="98"/>
      <c r="H19" s="67"/>
      <c r="I19" s="92">
        <f>I17+I18</f>
        <v>0.8067643989</v>
      </c>
      <c r="J19" s="99">
        <f t="shared" si="1"/>
        <v>529.5140572</v>
      </c>
      <c r="M19" s="95" t="s">
        <v>34</v>
      </c>
      <c r="N19" s="42">
        <v>40.0</v>
      </c>
    </row>
    <row r="20" ht="19.5" customHeight="1">
      <c r="F20" s="93" t="s">
        <v>50</v>
      </c>
      <c r="G20" s="96"/>
      <c r="H20" s="78"/>
      <c r="I20" s="100">
        <f>D14*(I17-I18)</f>
        <v>-328.5947332</v>
      </c>
      <c r="J20" s="87"/>
      <c r="M20" s="10" t="s">
        <v>36</v>
      </c>
      <c r="N20" s="20">
        <v>4.0</v>
      </c>
    </row>
    <row r="21" ht="19.5" customHeight="1">
      <c r="M21" s="10" t="s">
        <v>37</v>
      </c>
      <c r="N21" s="101">
        <v>141.0</v>
      </c>
    </row>
    <row r="22" ht="19.5" customHeight="1">
      <c r="B22" s="102"/>
      <c r="C22" s="102"/>
      <c r="D22" s="103"/>
      <c r="M22" s="93" t="s">
        <v>51</v>
      </c>
      <c r="N22" s="104"/>
    </row>
    <row r="23" ht="19.5" customHeight="1">
      <c r="B23" s="80">
        <v>1800.0</v>
      </c>
      <c r="C23" s="105">
        <v>2.0</v>
      </c>
      <c r="D23" s="105">
        <v>3.0</v>
      </c>
      <c r="E23" s="106" t="s">
        <v>15</v>
      </c>
      <c r="F23" s="106">
        <v>1.0</v>
      </c>
      <c r="G23" s="106" t="s">
        <v>16</v>
      </c>
      <c r="H23" s="106" t="s">
        <v>52</v>
      </c>
      <c r="I23" s="107" t="s">
        <v>20</v>
      </c>
      <c r="N23" s="108"/>
    </row>
    <row r="24" ht="19.5" customHeight="1">
      <c r="B24" s="109">
        <v>2.0</v>
      </c>
      <c r="C24" s="110">
        <v>0.0</v>
      </c>
      <c r="D24" s="111"/>
      <c r="E24" s="112"/>
      <c r="F24" s="113">
        <f t="shared" ref="F24:G24" si="2">F30-sum(F27:F29)</f>
        <v>7.375</v>
      </c>
      <c r="G24" s="113">
        <f t="shared" si="2"/>
        <v>274.0982143</v>
      </c>
      <c r="H24" s="114">
        <f t="shared" ref="H24:H26" si="3">sum(H4:J4)</f>
        <v>45.75308842</v>
      </c>
      <c r="I24" s="115">
        <f>sum(C24:H26)</f>
        <v>347.3428653</v>
      </c>
      <c r="M24" s="116" t="s">
        <v>53</v>
      </c>
      <c r="N24" s="117">
        <f>N2+N3</f>
        <v>274</v>
      </c>
    </row>
    <row r="25" ht="19.5" customHeight="1">
      <c r="B25" s="109">
        <v>3.0</v>
      </c>
      <c r="C25" s="118"/>
      <c r="E25" s="61"/>
      <c r="F25" s="60"/>
      <c r="G25" s="60"/>
      <c r="H25" s="119">
        <f t="shared" si="3"/>
        <v>20.11656259</v>
      </c>
      <c r="I25" s="61"/>
      <c r="M25" s="120" t="s">
        <v>54</v>
      </c>
      <c r="N25" s="18">
        <f>N4+N5</f>
        <v>114</v>
      </c>
    </row>
    <row r="26" ht="19.5" customHeight="1">
      <c r="B26" s="109" t="s">
        <v>15</v>
      </c>
      <c r="C26" s="121"/>
      <c r="D26" s="78"/>
      <c r="E26" s="64"/>
      <c r="F26" s="63"/>
      <c r="G26" s="63"/>
      <c r="H26" s="119">
        <f t="shared" si="3"/>
        <v>0</v>
      </c>
      <c r="I26" s="64"/>
      <c r="M26" s="120" t="s">
        <v>55</v>
      </c>
      <c r="N26" s="18">
        <f>N6+N7</f>
        <v>65</v>
      </c>
    </row>
    <row r="27" ht="19.5" customHeight="1">
      <c r="B27" s="122">
        <v>1.0</v>
      </c>
      <c r="C27" s="123">
        <f>I27-sum(G27:H27)</f>
        <v>35.91347012</v>
      </c>
      <c r="D27" s="67"/>
      <c r="E27" s="68"/>
      <c r="F27" s="124"/>
      <c r="G27" s="125">
        <f>(N17-(N15-(N16-N13)))</f>
        <v>86</v>
      </c>
      <c r="H27" s="119">
        <f>sum(H3:J3)</f>
        <v>3.086529884</v>
      </c>
      <c r="I27" s="127">
        <f>(N14-N12)+(N17-(N15-(N16-N13)))</f>
        <v>125</v>
      </c>
      <c r="M27" s="120" t="s">
        <v>56</v>
      </c>
      <c r="N27" s="18">
        <f>N8+N9</f>
        <v>62</v>
      </c>
    </row>
    <row r="28" ht="19.5" customHeight="1">
      <c r="B28" s="122" t="s">
        <v>16</v>
      </c>
      <c r="C28" s="123">
        <f>I28-sum(F28:H28)</f>
        <v>69.75430487</v>
      </c>
      <c r="D28" s="67"/>
      <c r="E28" s="68"/>
      <c r="F28" s="125">
        <f>N13</f>
        <v>10</v>
      </c>
      <c r="G28" s="124"/>
      <c r="H28" s="119">
        <f>sum(H7:J7)</f>
        <v>31.24569513</v>
      </c>
      <c r="I28" s="127">
        <f>N12+N13</f>
        <v>111</v>
      </c>
      <c r="M28" s="120" t="s">
        <v>57</v>
      </c>
      <c r="N28" s="18">
        <f>N10+N11</f>
        <v>41</v>
      </c>
    </row>
    <row r="29" ht="19.5" customHeight="1">
      <c r="B29" s="122" t="s">
        <v>52</v>
      </c>
      <c r="C29" s="133">
        <f t="shared" ref="C29:E29" si="4">sum(D8:D10)</f>
        <v>6.794642857</v>
      </c>
      <c r="D29" s="137">
        <f t="shared" si="4"/>
        <v>9.535714286</v>
      </c>
      <c r="E29" s="137">
        <f t="shared" si="4"/>
        <v>1.75</v>
      </c>
      <c r="F29" s="137">
        <f>sum(C8:C10)</f>
        <v>2.625</v>
      </c>
      <c r="G29" s="137">
        <f>sum(G8:G10)</f>
        <v>37.90178571</v>
      </c>
      <c r="H29" s="142">
        <f>sum(H8:J10)</f>
        <v>14.39285714</v>
      </c>
      <c r="I29" s="144">
        <f>sum(C29:H29)</f>
        <v>73</v>
      </c>
      <c r="M29" s="120" t="s">
        <v>59</v>
      </c>
      <c r="N29" s="18">
        <f>N18+N19</f>
        <v>82</v>
      </c>
    </row>
    <row r="30" ht="19.5" customHeight="1">
      <c r="B30" s="107" t="s">
        <v>20</v>
      </c>
      <c r="C30" s="168">
        <f>sum(C24:E29)</f>
        <v>123.7481321</v>
      </c>
      <c r="D30" s="78"/>
      <c r="E30" s="64"/>
      <c r="F30" s="87">
        <f>N16</f>
        <v>20</v>
      </c>
      <c r="G30" s="87">
        <f>N17</f>
        <v>398</v>
      </c>
      <c r="H30" s="100">
        <f>sum(H24:H29)</f>
        <v>114.5947332</v>
      </c>
      <c r="I30" s="169"/>
      <c r="M30" s="120" t="s">
        <v>61</v>
      </c>
      <c r="N30" s="18">
        <f>N14+N15</f>
        <v>462</v>
      </c>
    </row>
    <row r="31" ht="19.5" customHeight="1">
      <c r="M31" s="120" t="s">
        <v>62</v>
      </c>
      <c r="N31" s="18">
        <f>N12+N13+N17</f>
        <v>509</v>
      </c>
    </row>
    <row r="32" ht="19.5" customHeight="1">
      <c r="M32" s="170" t="s">
        <v>63</v>
      </c>
      <c r="N32" s="175">
        <f>N20+N21</f>
        <v>145</v>
      </c>
    </row>
    <row r="33" ht="19.5" customHeight="1">
      <c r="N33" s="108"/>
    </row>
    <row r="34" ht="19.5" customHeight="1">
      <c r="N34" s="108"/>
    </row>
    <row r="35" ht="19.5" customHeight="1">
      <c r="N35" s="108"/>
    </row>
    <row r="36" ht="19.5" customHeight="1">
      <c r="N36" s="108"/>
    </row>
    <row r="37" ht="19.5" customHeight="1">
      <c r="N37" s="108"/>
    </row>
    <row r="38" ht="19.5" customHeight="1">
      <c r="N38" s="108"/>
    </row>
    <row r="39" ht="19.5" customHeight="1">
      <c r="N39" s="108"/>
    </row>
    <row r="40" ht="19.5" customHeight="1">
      <c r="N40" s="108"/>
    </row>
    <row r="41" ht="19.5" customHeight="1">
      <c r="N41" s="108"/>
    </row>
    <row r="42" ht="19.5" customHeight="1">
      <c r="N42" s="108"/>
    </row>
    <row r="43" ht="19.5" customHeight="1">
      <c r="N43" s="108"/>
    </row>
    <row r="44" ht="19.5" customHeight="1">
      <c r="N44" s="108"/>
    </row>
    <row r="45" ht="19.5" customHeight="1">
      <c r="N45" s="108"/>
    </row>
    <row r="46" ht="19.5" customHeight="1">
      <c r="N46" s="108"/>
    </row>
    <row r="47" ht="19.5" customHeight="1">
      <c r="N47" s="108"/>
    </row>
    <row r="48" ht="19.5" customHeight="1">
      <c r="N48" s="108"/>
    </row>
    <row r="49" ht="19.5" customHeight="1">
      <c r="N49" s="176"/>
    </row>
    <row r="50" ht="19.5" customHeight="1">
      <c r="N50" s="176"/>
    </row>
    <row r="51" ht="19.5" customHeight="1">
      <c r="N51" s="176"/>
    </row>
    <row r="52" ht="19.5" customHeight="1">
      <c r="N52" s="176"/>
    </row>
    <row r="53" ht="19.5" customHeight="1">
      <c r="N53" s="176"/>
    </row>
    <row r="54" ht="19.5" customHeight="1">
      <c r="N54" s="176"/>
    </row>
    <row r="55" ht="19.5" customHeight="1">
      <c r="N55" s="176"/>
    </row>
    <row r="56" ht="19.5" customHeight="1">
      <c r="N56" s="176"/>
    </row>
    <row r="57" ht="19.5" customHeight="1">
      <c r="N57" s="176"/>
    </row>
    <row r="58" ht="19.5" customHeight="1">
      <c r="N58" s="176"/>
    </row>
    <row r="59" ht="19.5" customHeight="1">
      <c r="N59" s="176"/>
    </row>
    <row r="60" ht="19.5" customHeight="1">
      <c r="N60" s="176"/>
    </row>
    <row r="61" ht="19.5" customHeight="1">
      <c r="N61" s="176"/>
    </row>
    <row r="62" ht="19.5" customHeight="1">
      <c r="N62" s="176"/>
    </row>
    <row r="63" ht="19.5" customHeight="1">
      <c r="N63" s="176"/>
    </row>
    <row r="64" ht="19.5" customHeight="1">
      <c r="N64" s="176"/>
    </row>
    <row r="65" ht="19.5" customHeight="1">
      <c r="N65" s="176"/>
    </row>
    <row r="66" ht="19.5" customHeight="1">
      <c r="N66" s="176"/>
    </row>
    <row r="67" ht="19.5" customHeight="1">
      <c r="N67" s="176"/>
    </row>
    <row r="68" ht="19.5" customHeight="1">
      <c r="N68" s="176"/>
    </row>
    <row r="69" ht="19.5" customHeight="1">
      <c r="N69" s="176"/>
    </row>
    <row r="70" ht="19.5" customHeight="1">
      <c r="N70" s="176"/>
    </row>
    <row r="71" ht="19.5" customHeight="1">
      <c r="N71" s="176"/>
    </row>
    <row r="72" ht="19.5" customHeight="1">
      <c r="N72" s="176"/>
    </row>
    <row r="73" ht="19.5" customHeight="1">
      <c r="N73" s="176"/>
    </row>
    <row r="74" ht="19.5" customHeight="1">
      <c r="N74" s="176"/>
    </row>
    <row r="75" ht="19.5" customHeight="1">
      <c r="N75" s="176"/>
    </row>
    <row r="76" ht="19.5" customHeight="1">
      <c r="N76" s="176"/>
    </row>
    <row r="77" ht="19.5" customHeight="1">
      <c r="N77" s="176"/>
    </row>
    <row r="78" ht="19.5" customHeight="1">
      <c r="N78" s="176"/>
    </row>
    <row r="79" ht="19.5" customHeight="1">
      <c r="N79" s="176"/>
    </row>
    <row r="80" ht="19.5" customHeight="1">
      <c r="N80" s="176"/>
    </row>
    <row r="81" ht="19.5" customHeight="1">
      <c r="N81" s="176"/>
    </row>
    <row r="82" ht="19.5" customHeight="1">
      <c r="N82" s="176"/>
    </row>
    <row r="83" ht="19.5" customHeight="1">
      <c r="N83" s="176"/>
    </row>
    <row r="84" ht="19.5" customHeight="1">
      <c r="N84" s="176"/>
    </row>
    <row r="85" ht="19.5" customHeight="1">
      <c r="N85" s="176"/>
    </row>
    <row r="86" ht="19.5" customHeight="1">
      <c r="N86" s="176"/>
    </row>
    <row r="87" ht="19.5" customHeight="1">
      <c r="N87" s="176"/>
    </row>
    <row r="88" ht="19.5" customHeight="1">
      <c r="N88" s="176"/>
    </row>
    <row r="89" ht="19.5" customHeight="1">
      <c r="N89" s="176"/>
    </row>
    <row r="90" ht="19.5" customHeight="1">
      <c r="N90" s="176"/>
    </row>
    <row r="91" ht="19.5" customHeight="1">
      <c r="N91" s="176"/>
    </row>
    <row r="92" ht="19.5" customHeight="1">
      <c r="N92" s="176"/>
    </row>
    <row r="93" ht="19.5" customHeight="1">
      <c r="N93" s="176"/>
    </row>
    <row r="94" ht="19.5" customHeight="1">
      <c r="N94" s="176"/>
    </row>
    <row r="95" ht="19.5" customHeight="1">
      <c r="N95" s="176"/>
    </row>
    <row r="96" ht="19.5" customHeight="1">
      <c r="N96" s="176"/>
    </row>
    <row r="97" ht="19.5" customHeight="1">
      <c r="N97" s="176"/>
    </row>
    <row r="98" ht="19.5" customHeight="1">
      <c r="N98" s="176"/>
    </row>
    <row r="99" ht="19.5" customHeight="1">
      <c r="N99" s="176"/>
    </row>
    <row r="100" ht="19.5" customHeight="1">
      <c r="N100" s="176"/>
    </row>
    <row r="101" ht="19.5" customHeight="1">
      <c r="N101" s="176"/>
    </row>
    <row r="102" ht="19.5" customHeight="1">
      <c r="N102" s="176"/>
    </row>
    <row r="103" ht="19.5" customHeight="1">
      <c r="N103" s="176"/>
    </row>
    <row r="104" ht="19.5" customHeight="1">
      <c r="N104" s="176"/>
    </row>
    <row r="105" ht="19.5" customHeight="1">
      <c r="N105" s="176"/>
    </row>
    <row r="106" ht="19.5" customHeight="1">
      <c r="N106" s="176"/>
    </row>
    <row r="107" ht="19.5" customHeight="1">
      <c r="N107" s="176"/>
    </row>
    <row r="108" ht="19.5" customHeight="1">
      <c r="N108" s="176"/>
    </row>
    <row r="109" ht="19.5" customHeight="1">
      <c r="N109" s="176"/>
    </row>
    <row r="110" ht="19.5" customHeight="1">
      <c r="N110" s="176"/>
    </row>
    <row r="111" ht="19.5" customHeight="1">
      <c r="N111" s="176"/>
    </row>
    <row r="112" ht="19.5" customHeight="1">
      <c r="N112" s="176"/>
    </row>
    <row r="113" ht="19.5" customHeight="1">
      <c r="N113" s="176"/>
    </row>
    <row r="114" ht="19.5" customHeight="1">
      <c r="N114" s="176"/>
    </row>
    <row r="115" ht="19.5" customHeight="1">
      <c r="N115" s="176"/>
    </row>
    <row r="116" ht="19.5" customHeight="1">
      <c r="N116" s="176"/>
    </row>
    <row r="117" ht="19.5" customHeight="1">
      <c r="N117" s="176"/>
    </row>
    <row r="118" ht="19.5" customHeight="1">
      <c r="N118" s="176"/>
    </row>
    <row r="119" ht="19.5" customHeight="1">
      <c r="N119" s="176"/>
    </row>
    <row r="120" ht="19.5" customHeight="1">
      <c r="N120" s="176"/>
    </row>
    <row r="121" ht="19.5" customHeight="1">
      <c r="N121" s="176"/>
    </row>
    <row r="122" ht="19.5" customHeight="1">
      <c r="N122" s="176"/>
    </row>
    <row r="123" ht="19.5" customHeight="1">
      <c r="N123" s="176"/>
    </row>
    <row r="124" ht="19.5" customHeight="1">
      <c r="N124" s="176"/>
    </row>
    <row r="125" ht="19.5" customHeight="1">
      <c r="N125" s="176"/>
    </row>
    <row r="126" ht="19.5" customHeight="1">
      <c r="N126" s="176"/>
    </row>
    <row r="127" ht="19.5" customHeight="1">
      <c r="N127" s="176"/>
    </row>
    <row r="128" ht="19.5" customHeight="1">
      <c r="N128" s="176"/>
    </row>
    <row r="129" ht="19.5" customHeight="1">
      <c r="N129" s="176"/>
    </row>
    <row r="130" ht="19.5" customHeight="1">
      <c r="N130" s="176"/>
    </row>
    <row r="131" ht="19.5" customHeight="1">
      <c r="N131" s="176"/>
    </row>
    <row r="132" ht="19.5" customHeight="1">
      <c r="N132" s="176"/>
    </row>
    <row r="133" ht="19.5" customHeight="1">
      <c r="N133" s="176"/>
    </row>
    <row r="134" ht="19.5" customHeight="1">
      <c r="N134" s="176"/>
    </row>
    <row r="135" ht="19.5" customHeight="1">
      <c r="N135" s="176"/>
    </row>
    <row r="136" ht="19.5" customHeight="1">
      <c r="N136" s="176"/>
    </row>
    <row r="137" ht="19.5" customHeight="1">
      <c r="N137" s="176"/>
    </row>
    <row r="138" ht="19.5" customHeight="1">
      <c r="N138" s="176"/>
    </row>
    <row r="139" ht="19.5" customHeight="1">
      <c r="N139" s="176"/>
    </row>
    <row r="140" ht="19.5" customHeight="1">
      <c r="N140" s="176"/>
    </row>
    <row r="141" ht="19.5" customHeight="1">
      <c r="N141" s="176"/>
    </row>
    <row r="142" ht="19.5" customHeight="1">
      <c r="N142" s="176"/>
    </row>
    <row r="143" ht="19.5" customHeight="1">
      <c r="N143" s="176"/>
    </row>
    <row r="144" ht="19.5" customHeight="1">
      <c r="N144" s="176"/>
    </row>
    <row r="145" ht="19.5" customHeight="1">
      <c r="N145" s="176"/>
    </row>
    <row r="146" ht="19.5" customHeight="1">
      <c r="N146" s="176"/>
    </row>
    <row r="147" ht="19.5" customHeight="1">
      <c r="N147" s="176"/>
    </row>
    <row r="148" ht="19.5" customHeight="1">
      <c r="N148" s="176"/>
    </row>
    <row r="149" ht="19.5" customHeight="1">
      <c r="N149" s="176"/>
    </row>
    <row r="150" ht="19.5" customHeight="1">
      <c r="N150" s="176"/>
    </row>
    <row r="151" ht="19.5" customHeight="1">
      <c r="N151" s="176"/>
    </row>
    <row r="152" ht="19.5" customHeight="1">
      <c r="N152" s="176"/>
    </row>
    <row r="153" ht="19.5" customHeight="1">
      <c r="N153" s="176"/>
    </row>
    <row r="154" ht="19.5" customHeight="1">
      <c r="N154" s="176"/>
    </row>
    <row r="155" ht="19.5" customHeight="1">
      <c r="N155" s="176"/>
    </row>
    <row r="156" ht="19.5" customHeight="1">
      <c r="N156" s="176"/>
    </row>
    <row r="157" ht="19.5" customHeight="1">
      <c r="N157" s="176"/>
    </row>
    <row r="158" ht="19.5" customHeight="1">
      <c r="N158" s="176"/>
    </row>
    <row r="159" ht="19.5" customHeight="1">
      <c r="N159" s="176"/>
    </row>
    <row r="160" ht="19.5" customHeight="1">
      <c r="N160" s="176"/>
    </row>
    <row r="161" ht="19.5" customHeight="1">
      <c r="N161" s="176"/>
    </row>
    <row r="162" ht="19.5" customHeight="1">
      <c r="N162" s="176"/>
    </row>
    <row r="163" ht="19.5" customHeight="1">
      <c r="N163" s="176"/>
    </row>
    <row r="164" ht="19.5" customHeight="1">
      <c r="N164" s="176"/>
    </row>
    <row r="165" ht="19.5" customHeight="1">
      <c r="N165" s="176"/>
    </row>
    <row r="166" ht="19.5" customHeight="1">
      <c r="N166" s="176"/>
    </row>
    <row r="167" ht="19.5" customHeight="1">
      <c r="N167" s="176"/>
    </row>
    <row r="168" ht="19.5" customHeight="1">
      <c r="N168" s="176"/>
    </row>
    <row r="169" ht="19.5" customHeight="1">
      <c r="N169" s="176"/>
    </row>
    <row r="170" ht="19.5" customHeight="1">
      <c r="N170" s="176"/>
    </row>
    <row r="171" ht="19.5" customHeight="1">
      <c r="N171" s="176"/>
    </row>
    <row r="172" ht="19.5" customHeight="1">
      <c r="N172" s="176"/>
    </row>
    <row r="173" ht="19.5" customHeight="1">
      <c r="N173" s="176"/>
    </row>
    <row r="174" ht="19.5" customHeight="1">
      <c r="N174" s="176"/>
    </row>
    <row r="175" ht="19.5" customHeight="1">
      <c r="N175" s="176"/>
    </row>
    <row r="176" ht="19.5" customHeight="1">
      <c r="N176" s="176"/>
    </row>
    <row r="177" ht="19.5" customHeight="1">
      <c r="N177" s="176"/>
    </row>
    <row r="178" ht="19.5" customHeight="1">
      <c r="N178" s="176"/>
    </row>
    <row r="179" ht="19.5" customHeight="1">
      <c r="N179" s="176"/>
    </row>
    <row r="180" ht="19.5" customHeight="1">
      <c r="N180" s="176"/>
    </row>
    <row r="181" ht="19.5" customHeight="1">
      <c r="N181" s="176"/>
    </row>
    <row r="182" ht="19.5" customHeight="1">
      <c r="N182" s="176"/>
    </row>
    <row r="183" ht="19.5" customHeight="1">
      <c r="N183" s="176"/>
    </row>
    <row r="184" ht="19.5" customHeight="1">
      <c r="N184" s="176"/>
    </row>
    <row r="185" ht="19.5" customHeight="1">
      <c r="N185" s="176"/>
    </row>
    <row r="186" ht="19.5" customHeight="1">
      <c r="N186" s="176"/>
    </row>
    <row r="187" ht="19.5" customHeight="1">
      <c r="N187" s="176"/>
    </row>
    <row r="188" ht="19.5" customHeight="1">
      <c r="N188" s="176"/>
    </row>
    <row r="189" ht="19.5" customHeight="1">
      <c r="N189" s="176"/>
    </row>
    <row r="190" ht="19.5" customHeight="1">
      <c r="N190" s="176"/>
    </row>
    <row r="191" ht="19.5" customHeight="1">
      <c r="N191" s="176"/>
    </row>
    <row r="192" ht="19.5" customHeight="1">
      <c r="N192" s="176"/>
    </row>
    <row r="193" ht="19.5" customHeight="1">
      <c r="N193" s="176"/>
    </row>
    <row r="194" ht="19.5" customHeight="1">
      <c r="N194" s="176"/>
    </row>
    <row r="195" ht="19.5" customHeight="1">
      <c r="N195" s="176"/>
    </row>
    <row r="196" ht="19.5" customHeight="1">
      <c r="N196" s="176"/>
    </row>
    <row r="197" ht="19.5" customHeight="1">
      <c r="N197" s="176"/>
    </row>
    <row r="198" ht="19.5" customHeight="1">
      <c r="N198" s="176"/>
    </row>
    <row r="199" ht="19.5" customHeight="1">
      <c r="N199" s="176"/>
    </row>
    <row r="200" ht="19.5" customHeight="1">
      <c r="N200" s="176"/>
    </row>
    <row r="201" ht="19.5" customHeight="1">
      <c r="N201" s="176"/>
    </row>
    <row r="202" ht="19.5" customHeight="1">
      <c r="N202" s="176"/>
    </row>
    <row r="203" ht="19.5" customHeight="1">
      <c r="N203" s="176"/>
    </row>
    <row r="204" ht="19.5" customHeight="1">
      <c r="N204" s="176"/>
    </row>
    <row r="205" ht="19.5" customHeight="1">
      <c r="N205" s="176"/>
    </row>
    <row r="206" ht="19.5" customHeight="1">
      <c r="N206" s="176"/>
    </row>
    <row r="207" ht="19.5" customHeight="1">
      <c r="N207" s="176"/>
    </row>
    <row r="208" ht="19.5" customHeight="1">
      <c r="N208" s="176"/>
    </row>
    <row r="209" ht="19.5" customHeight="1">
      <c r="N209" s="176"/>
    </row>
    <row r="210" ht="19.5" customHeight="1">
      <c r="N210" s="176"/>
    </row>
    <row r="211" ht="19.5" customHeight="1">
      <c r="N211" s="176"/>
    </row>
    <row r="212" ht="19.5" customHeight="1">
      <c r="N212" s="176"/>
    </row>
    <row r="213" ht="19.5" customHeight="1">
      <c r="N213" s="176"/>
    </row>
    <row r="214" ht="19.5" customHeight="1">
      <c r="N214" s="176"/>
    </row>
    <row r="215" ht="19.5" customHeight="1">
      <c r="N215" s="176"/>
    </row>
    <row r="216" ht="19.5" customHeight="1">
      <c r="N216" s="176"/>
    </row>
    <row r="217" ht="19.5" customHeight="1">
      <c r="N217" s="176"/>
    </row>
    <row r="218" ht="19.5" customHeight="1">
      <c r="N218" s="176"/>
    </row>
    <row r="219" ht="19.5" customHeight="1">
      <c r="N219" s="176"/>
    </row>
    <row r="220" ht="19.5" customHeight="1">
      <c r="N220" s="176"/>
    </row>
    <row r="221" ht="19.5" customHeight="1">
      <c r="N221" s="176"/>
    </row>
    <row r="222" ht="19.5" customHeight="1">
      <c r="N222" s="176"/>
    </row>
    <row r="223" ht="19.5" customHeight="1">
      <c r="N223" s="176"/>
    </row>
    <row r="224" ht="19.5" customHeight="1">
      <c r="N224" s="176"/>
    </row>
    <row r="225" ht="19.5" customHeight="1">
      <c r="N225" s="176"/>
    </row>
    <row r="226" ht="19.5" customHeight="1">
      <c r="N226" s="176"/>
    </row>
    <row r="227" ht="19.5" customHeight="1">
      <c r="N227" s="176"/>
    </row>
    <row r="228" ht="19.5" customHeight="1">
      <c r="N228" s="176"/>
    </row>
    <row r="229" ht="19.5" customHeight="1">
      <c r="N229" s="176"/>
    </row>
    <row r="230" ht="19.5" customHeight="1">
      <c r="N230" s="176"/>
    </row>
    <row r="231" ht="19.5" customHeight="1">
      <c r="N231" s="176"/>
    </row>
    <row r="232" ht="19.5" customHeight="1">
      <c r="N232" s="176"/>
    </row>
    <row r="233" ht="19.5" customHeight="1">
      <c r="N233" s="176"/>
    </row>
    <row r="234" ht="19.5" customHeight="1">
      <c r="N234" s="176"/>
    </row>
    <row r="235" ht="19.5" customHeight="1">
      <c r="N235" s="176"/>
    </row>
    <row r="236" ht="19.5" customHeight="1">
      <c r="N236" s="176"/>
    </row>
    <row r="237" ht="19.5" customHeight="1">
      <c r="N237" s="176"/>
    </row>
    <row r="238" ht="19.5" customHeight="1">
      <c r="N238" s="176"/>
    </row>
    <row r="239" ht="19.5" customHeight="1">
      <c r="N239" s="176"/>
    </row>
    <row r="240" ht="19.5" customHeight="1">
      <c r="N240" s="176"/>
    </row>
    <row r="241" ht="19.5" customHeight="1">
      <c r="N241" s="176"/>
    </row>
    <row r="242" ht="19.5" customHeight="1">
      <c r="N242" s="176"/>
    </row>
    <row r="243" ht="19.5" customHeight="1">
      <c r="N243" s="176"/>
    </row>
    <row r="244" ht="19.5" customHeight="1">
      <c r="N244" s="176"/>
    </row>
    <row r="245" ht="19.5" customHeight="1">
      <c r="N245" s="176"/>
    </row>
    <row r="246" ht="19.5" customHeight="1">
      <c r="N246" s="176"/>
    </row>
    <row r="247" ht="19.5" customHeight="1">
      <c r="N247" s="176"/>
    </row>
    <row r="248" ht="19.5" customHeight="1">
      <c r="N248" s="176"/>
    </row>
    <row r="249" ht="19.5" customHeight="1">
      <c r="N249" s="176"/>
    </row>
    <row r="250" ht="19.5" customHeight="1">
      <c r="N250" s="176"/>
    </row>
    <row r="251" ht="19.5" customHeight="1">
      <c r="N251" s="176"/>
    </row>
    <row r="252" ht="19.5" customHeight="1">
      <c r="N252" s="176"/>
    </row>
    <row r="253" ht="19.5" customHeight="1">
      <c r="N253" s="176"/>
    </row>
    <row r="254" ht="19.5" customHeight="1">
      <c r="N254" s="176"/>
    </row>
    <row r="255" ht="19.5" customHeight="1">
      <c r="N255" s="176"/>
    </row>
    <row r="256" ht="19.5" customHeight="1">
      <c r="N256" s="176"/>
    </row>
    <row r="257" ht="19.5" customHeight="1">
      <c r="N257" s="176"/>
    </row>
    <row r="258" ht="19.5" customHeight="1">
      <c r="N258" s="176"/>
    </row>
    <row r="259" ht="19.5" customHeight="1">
      <c r="N259" s="176"/>
    </row>
    <row r="260" ht="19.5" customHeight="1">
      <c r="N260" s="176"/>
    </row>
    <row r="261" ht="19.5" customHeight="1">
      <c r="N261" s="176"/>
    </row>
    <row r="262" ht="19.5" customHeight="1">
      <c r="N262" s="176"/>
    </row>
    <row r="263" ht="19.5" customHeight="1">
      <c r="N263" s="176"/>
    </row>
    <row r="264" ht="19.5" customHeight="1">
      <c r="N264" s="176"/>
    </row>
    <row r="265" ht="19.5" customHeight="1">
      <c r="N265" s="176"/>
    </row>
    <row r="266" ht="19.5" customHeight="1">
      <c r="N266" s="176"/>
    </row>
    <row r="267" ht="19.5" customHeight="1">
      <c r="N267" s="176"/>
    </row>
    <row r="268" ht="19.5" customHeight="1">
      <c r="N268" s="176"/>
    </row>
    <row r="269" ht="19.5" customHeight="1">
      <c r="N269" s="176"/>
    </row>
    <row r="270" ht="19.5" customHeight="1">
      <c r="N270" s="176"/>
    </row>
    <row r="271" ht="19.5" customHeight="1">
      <c r="N271" s="176"/>
    </row>
    <row r="272" ht="19.5" customHeight="1">
      <c r="N272" s="176"/>
    </row>
    <row r="273" ht="19.5" customHeight="1">
      <c r="N273" s="176"/>
    </row>
    <row r="274" ht="19.5" customHeight="1">
      <c r="N274" s="176"/>
    </row>
    <row r="275" ht="19.5" customHeight="1">
      <c r="N275" s="176"/>
    </row>
    <row r="276" ht="19.5" customHeight="1">
      <c r="N276" s="176"/>
    </row>
    <row r="277" ht="19.5" customHeight="1">
      <c r="N277" s="176"/>
    </row>
    <row r="278" ht="19.5" customHeight="1">
      <c r="N278" s="176"/>
    </row>
    <row r="279" ht="19.5" customHeight="1">
      <c r="N279" s="176"/>
    </row>
    <row r="280" ht="19.5" customHeight="1">
      <c r="N280" s="176"/>
    </row>
    <row r="281" ht="19.5" customHeight="1">
      <c r="N281" s="176"/>
    </row>
    <row r="282" ht="19.5" customHeight="1">
      <c r="N282" s="176"/>
    </row>
    <row r="283" ht="19.5" customHeight="1">
      <c r="N283" s="176"/>
    </row>
    <row r="284" ht="19.5" customHeight="1">
      <c r="N284" s="176"/>
    </row>
    <row r="285" ht="19.5" customHeight="1">
      <c r="N285" s="176"/>
    </row>
    <row r="286" ht="19.5" customHeight="1">
      <c r="N286" s="176"/>
    </row>
    <row r="287" ht="19.5" customHeight="1">
      <c r="N287" s="176"/>
    </row>
    <row r="288" ht="19.5" customHeight="1">
      <c r="N288" s="176"/>
    </row>
    <row r="289" ht="19.5" customHeight="1">
      <c r="N289" s="176"/>
    </row>
    <row r="290" ht="19.5" customHeight="1">
      <c r="N290" s="176"/>
    </row>
    <row r="291" ht="19.5" customHeight="1">
      <c r="N291" s="176"/>
    </row>
    <row r="292" ht="19.5" customHeight="1">
      <c r="N292" s="176"/>
    </row>
    <row r="293" ht="19.5" customHeight="1">
      <c r="N293" s="176"/>
    </row>
    <row r="294" ht="19.5" customHeight="1">
      <c r="N294" s="176"/>
    </row>
    <row r="295" ht="19.5" customHeight="1">
      <c r="N295" s="176"/>
    </row>
    <row r="296" ht="19.5" customHeight="1">
      <c r="N296" s="176"/>
    </row>
    <row r="297" ht="19.5" customHeight="1">
      <c r="N297" s="176"/>
    </row>
    <row r="298" ht="19.5" customHeight="1">
      <c r="N298" s="176"/>
    </row>
    <row r="299" ht="19.5" customHeight="1">
      <c r="N299" s="176"/>
    </row>
    <row r="300" ht="19.5" customHeight="1">
      <c r="N300" s="176"/>
    </row>
    <row r="301" ht="19.5" customHeight="1">
      <c r="N301" s="176"/>
    </row>
    <row r="302" ht="19.5" customHeight="1">
      <c r="N302" s="176"/>
    </row>
    <row r="303" ht="19.5" customHeight="1">
      <c r="N303" s="176"/>
    </row>
    <row r="304" ht="19.5" customHeight="1">
      <c r="N304" s="176"/>
    </row>
    <row r="305" ht="19.5" customHeight="1">
      <c r="N305" s="176"/>
    </row>
    <row r="306" ht="19.5" customHeight="1">
      <c r="N306" s="176"/>
    </row>
    <row r="307" ht="19.5" customHeight="1">
      <c r="N307" s="176"/>
    </row>
    <row r="308" ht="19.5" customHeight="1">
      <c r="N308" s="176"/>
    </row>
    <row r="309" ht="19.5" customHeight="1">
      <c r="N309" s="176"/>
    </row>
    <row r="310" ht="19.5" customHeight="1">
      <c r="N310" s="176"/>
    </row>
    <row r="311" ht="19.5" customHeight="1">
      <c r="N311" s="176"/>
    </row>
    <row r="312" ht="19.5" customHeight="1">
      <c r="N312" s="176"/>
    </row>
    <row r="313" ht="19.5" customHeight="1">
      <c r="N313" s="176"/>
    </row>
    <row r="314" ht="19.5" customHeight="1">
      <c r="N314" s="176"/>
    </row>
    <row r="315" ht="19.5" customHeight="1">
      <c r="N315" s="176"/>
    </row>
    <row r="316" ht="19.5" customHeight="1">
      <c r="N316" s="176"/>
    </row>
    <row r="317" ht="19.5" customHeight="1">
      <c r="N317" s="176"/>
    </row>
    <row r="318" ht="19.5" customHeight="1">
      <c r="N318" s="176"/>
    </row>
    <row r="319" ht="19.5" customHeight="1">
      <c r="N319" s="176"/>
    </row>
    <row r="320" ht="19.5" customHeight="1">
      <c r="N320" s="176"/>
    </row>
    <row r="321" ht="19.5" customHeight="1">
      <c r="N321" s="176"/>
    </row>
    <row r="322" ht="19.5" customHeight="1">
      <c r="N322" s="176"/>
    </row>
    <row r="323" ht="19.5" customHeight="1">
      <c r="N323" s="176"/>
    </row>
    <row r="324" ht="19.5" customHeight="1">
      <c r="N324" s="176"/>
    </row>
    <row r="325" ht="19.5" customHeight="1">
      <c r="N325" s="176"/>
    </row>
    <row r="326" ht="19.5" customHeight="1">
      <c r="N326" s="176"/>
    </row>
    <row r="327" ht="19.5" customHeight="1">
      <c r="N327" s="176"/>
    </row>
    <row r="328" ht="19.5" customHeight="1">
      <c r="N328" s="176"/>
    </row>
    <row r="329" ht="19.5" customHeight="1">
      <c r="N329" s="176"/>
    </row>
    <row r="330" ht="19.5" customHeight="1">
      <c r="N330" s="176"/>
    </row>
    <row r="331" ht="19.5" customHeight="1">
      <c r="N331" s="176"/>
    </row>
    <row r="332" ht="19.5" customHeight="1">
      <c r="N332" s="176"/>
    </row>
    <row r="333" ht="19.5" customHeight="1">
      <c r="N333" s="176"/>
    </row>
    <row r="334" ht="19.5" customHeight="1">
      <c r="N334" s="176"/>
    </row>
    <row r="335" ht="19.5" customHeight="1">
      <c r="N335" s="176"/>
    </row>
    <row r="336" ht="19.5" customHeight="1">
      <c r="N336" s="176"/>
    </row>
    <row r="337" ht="19.5" customHeight="1">
      <c r="N337" s="176"/>
    </row>
    <row r="338" ht="19.5" customHeight="1">
      <c r="N338" s="176"/>
    </row>
    <row r="339" ht="19.5" customHeight="1">
      <c r="N339" s="176"/>
    </row>
    <row r="340" ht="19.5" customHeight="1">
      <c r="N340" s="176"/>
    </row>
    <row r="341" ht="19.5" customHeight="1">
      <c r="N341" s="176"/>
    </row>
    <row r="342" ht="19.5" customHeight="1">
      <c r="N342" s="176"/>
    </row>
    <row r="343" ht="19.5" customHeight="1">
      <c r="N343" s="176"/>
    </row>
    <row r="344" ht="19.5" customHeight="1">
      <c r="N344" s="176"/>
    </row>
    <row r="345" ht="19.5" customHeight="1">
      <c r="N345" s="176"/>
    </row>
    <row r="346" ht="19.5" customHeight="1">
      <c r="N346" s="176"/>
    </row>
    <row r="347" ht="19.5" customHeight="1">
      <c r="N347" s="176"/>
    </row>
    <row r="348" ht="19.5" customHeight="1">
      <c r="N348" s="176"/>
    </row>
    <row r="349" ht="19.5" customHeight="1">
      <c r="N349" s="176"/>
    </row>
    <row r="350" ht="19.5" customHeight="1">
      <c r="N350" s="176"/>
    </row>
    <row r="351" ht="19.5" customHeight="1">
      <c r="N351" s="176"/>
    </row>
    <row r="352" ht="19.5" customHeight="1">
      <c r="N352" s="176"/>
    </row>
    <row r="353" ht="19.5" customHeight="1">
      <c r="N353" s="176"/>
    </row>
    <row r="354" ht="19.5" customHeight="1">
      <c r="N354" s="176"/>
    </row>
    <row r="355" ht="19.5" customHeight="1">
      <c r="N355" s="176"/>
    </row>
    <row r="356" ht="19.5" customHeight="1">
      <c r="N356" s="176"/>
    </row>
    <row r="357" ht="19.5" customHeight="1">
      <c r="N357" s="176"/>
    </row>
    <row r="358" ht="19.5" customHeight="1">
      <c r="N358" s="176"/>
    </row>
    <row r="359" ht="19.5" customHeight="1">
      <c r="N359" s="176"/>
    </row>
    <row r="360" ht="19.5" customHeight="1">
      <c r="N360" s="176"/>
    </row>
    <row r="361" ht="19.5" customHeight="1">
      <c r="N361" s="176"/>
    </row>
    <row r="362" ht="19.5" customHeight="1">
      <c r="N362" s="176"/>
    </row>
    <row r="363" ht="19.5" customHeight="1">
      <c r="N363" s="176"/>
    </row>
    <row r="364" ht="19.5" customHeight="1">
      <c r="N364" s="176"/>
    </row>
    <row r="365" ht="19.5" customHeight="1">
      <c r="N365" s="176"/>
    </row>
    <row r="366" ht="19.5" customHeight="1">
      <c r="N366" s="176"/>
    </row>
    <row r="367" ht="19.5" customHeight="1">
      <c r="N367" s="176"/>
    </row>
    <row r="368" ht="19.5" customHeight="1">
      <c r="N368" s="176"/>
    </row>
    <row r="369" ht="19.5" customHeight="1">
      <c r="N369" s="176"/>
    </row>
    <row r="370" ht="19.5" customHeight="1">
      <c r="N370" s="176"/>
    </row>
    <row r="371" ht="19.5" customHeight="1">
      <c r="N371" s="176"/>
    </row>
    <row r="372" ht="19.5" customHeight="1">
      <c r="N372" s="176"/>
    </row>
    <row r="373" ht="19.5" customHeight="1">
      <c r="N373" s="176"/>
    </row>
    <row r="374" ht="19.5" customHeight="1">
      <c r="N374" s="176"/>
    </row>
    <row r="375" ht="19.5" customHeight="1">
      <c r="N375" s="176"/>
    </row>
    <row r="376" ht="19.5" customHeight="1">
      <c r="N376" s="176"/>
    </row>
    <row r="377" ht="19.5" customHeight="1">
      <c r="N377" s="176"/>
    </row>
    <row r="378" ht="19.5" customHeight="1">
      <c r="N378" s="176"/>
    </row>
    <row r="379" ht="19.5" customHeight="1">
      <c r="N379" s="176"/>
    </row>
    <row r="380" ht="19.5" customHeight="1">
      <c r="N380" s="176"/>
    </row>
    <row r="381" ht="19.5" customHeight="1">
      <c r="N381" s="176"/>
    </row>
    <row r="382" ht="19.5" customHeight="1">
      <c r="N382" s="176"/>
    </row>
    <row r="383" ht="19.5" customHeight="1">
      <c r="N383" s="176"/>
    </row>
    <row r="384" ht="19.5" customHeight="1">
      <c r="N384" s="176"/>
    </row>
    <row r="385" ht="19.5" customHeight="1">
      <c r="N385" s="176"/>
    </row>
    <row r="386" ht="19.5" customHeight="1">
      <c r="N386" s="176"/>
    </row>
    <row r="387" ht="19.5" customHeight="1">
      <c r="N387" s="176"/>
    </row>
    <row r="388" ht="19.5" customHeight="1">
      <c r="N388" s="176"/>
    </row>
    <row r="389" ht="19.5" customHeight="1">
      <c r="N389" s="176"/>
    </row>
    <row r="390" ht="19.5" customHeight="1">
      <c r="N390" s="176"/>
    </row>
    <row r="391" ht="19.5" customHeight="1">
      <c r="N391" s="176"/>
    </row>
    <row r="392" ht="19.5" customHeight="1">
      <c r="N392" s="176"/>
    </row>
    <row r="393" ht="19.5" customHeight="1">
      <c r="N393" s="176"/>
    </row>
    <row r="394" ht="19.5" customHeight="1">
      <c r="N394" s="176"/>
    </row>
    <row r="395" ht="19.5" customHeight="1">
      <c r="N395" s="176"/>
    </row>
    <row r="396" ht="19.5" customHeight="1">
      <c r="N396" s="176"/>
    </row>
    <row r="397" ht="19.5" customHeight="1">
      <c r="N397" s="176"/>
    </row>
    <row r="398" ht="19.5" customHeight="1">
      <c r="N398" s="176"/>
    </row>
    <row r="399" ht="19.5" customHeight="1">
      <c r="N399" s="176"/>
    </row>
    <row r="400" ht="19.5" customHeight="1">
      <c r="N400" s="176"/>
    </row>
    <row r="401" ht="19.5" customHeight="1">
      <c r="N401" s="176"/>
    </row>
    <row r="402" ht="19.5" customHeight="1">
      <c r="N402" s="176"/>
    </row>
    <row r="403" ht="19.5" customHeight="1">
      <c r="N403" s="176"/>
    </row>
    <row r="404" ht="19.5" customHeight="1">
      <c r="N404" s="176"/>
    </row>
    <row r="405" ht="19.5" customHeight="1">
      <c r="N405" s="176"/>
    </row>
    <row r="406" ht="19.5" customHeight="1">
      <c r="N406" s="176"/>
    </row>
    <row r="407" ht="19.5" customHeight="1">
      <c r="N407" s="176"/>
    </row>
    <row r="408" ht="19.5" customHeight="1">
      <c r="N408" s="176"/>
    </row>
    <row r="409" ht="19.5" customHeight="1">
      <c r="N409" s="176"/>
    </row>
    <row r="410" ht="19.5" customHeight="1">
      <c r="N410" s="176"/>
    </row>
    <row r="411" ht="19.5" customHeight="1">
      <c r="N411" s="176"/>
    </row>
    <row r="412" ht="19.5" customHeight="1">
      <c r="N412" s="176"/>
    </row>
    <row r="413" ht="19.5" customHeight="1">
      <c r="N413" s="176"/>
    </row>
    <row r="414" ht="19.5" customHeight="1">
      <c r="N414" s="176"/>
    </row>
    <row r="415" ht="19.5" customHeight="1">
      <c r="N415" s="176"/>
    </row>
    <row r="416" ht="19.5" customHeight="1">
      <c r="N416" s="176"/>
    </row>
    <row r="417" ht="19.5" customHeight="1">
      <c r="N417" s="176"/>
    </row>
    <row r="418" ht="19.5" customHeight="1">
      <c r="N418" s="176"/>
    </row>
    <row r="419" ht="19.5" customHeight="1">
      <c r="N419" s="176"/>
    </row>
    <row r="420" ht="19.5" customHeight="1">
      <c r="N420" s="176"/>
    </row>
    <row r="421" ht="19.5" customHeight="1">
      <c r="N421" s="176"/>
    </row>
    <row r="422" ht="19.5" customHeight="1">
      <c r="N422" s="176"/>
    </row>
    <row r="423" ht="19.5" customHeight="1">
      <c r="N423" s="176"/>
    </row>
    <row r="424" ht="19.5" customHeight="1">
      <c r="N424" s="176"/>
    </row>
    <row r="425" ht="19.5" customHeight="1">
      <c r="N425" s="176"/>
    </row>
    <row r="426" ht="19.5" customHeight="1">
      <c r="N426" s="176"/>
    </row>
    <row r="427" ht="19.5" customHeight="1">
      <c r="N427" s="176"/>
    </row>
    <row r="428" ht="19.5" customHeight="1">
      <c r="N428" s="176"/>
    </row>
    <row r="429" ht="19.5" customHeight="1">
      <c r="N429" s="176"/>
    </row>
    <row r="430" ht="19.5" customHeight="1">
      <c r="N430" s="176"/>
    </row>
    <row r="431" ht="19.5" customHeight="1">
      <c r="N431" s="176"/>
    </row>
    <row r="432" ht="19.5" customHeight="1">
      <c r="N432" s="176"/>
    </row>
    <row r="433" ht="19.5" customHeight="1">
      <c r="N433" s="176"/>
    </row>
    <row r="434" ht="19.5" customHeight="1">
      <c r="N434" s="176"/>
    </row>
    <row r="435" ht="19.5" customHeight="1">
      <c r="N435" s="176"/>
    </row>
    <row r="436" ht="19.5" customHeight="1">
      <c r="N436" s="176"/>
    </row>
    <row r="437" ht="19.5" customHeight="1">
      <c r="N437" s="176"/>
    </row>
    <row r="438" ht="19.5" customHeight="1">
      <c r="N438" s="176"/>
    </row>
    <row r="439" ht="19.5" customHeight="1">
      <c r="N439" s="176"/>
    </row>
    <row r="440" ht="19.5" customHeight="1">
      <c r="N440" s="176"/>
    </row>
    <row r="441" ht="19.5" customHeight="1">
      <c r="N441" s="176"/>
    </row>
    <row r="442" ht="19.5" customHeight="1">
      <c r="N442" s="176"/>
    </row>
    <row r="443" ht="19.5" customHeight="1">
      <c r="N443" s="176"/>
    </row>
    <row r="444" ht="19.5" customHeight="1">
      <c r="N444" s="176"/>
    </row>
    <row r="445" ht="19.5" customHeight="1">
      <c r="N445" s="176"/>
    </row>
    <row r="446" ht="19.5" customHeight="1">
      <c r="N446" s="176"/>
    </row>
    <row r="447" ht="19.5" customHeight="1">
      <c r="N447" s="176"/>
    </row>
    <row r="448" ht="19.5" customHeight="1">
      <c r="N448" s="176"/>
    </row>
    <row r="449" ht="19.5" customHeight="1">
      <c r="N449" s="176"/>
    </row>
    <row r="450" ht="19.5" customHeight="1">
      <c r="N450" s="176"/>
    </row>
    <row r="451" ht="19.5" customHeight="1">
      <c r="N451" s="176"/>
    </row>
    <row r="452" ht="19.5" customHeight="1">
      <c r="N452" s="176"/>
    </row>
    <row r="453" ht="19.5" customHeight="1">
      <c r="N453" s="176"/>
    </row>
    <row r="454" ht="19.5" customHeight="1">
      <c r="N454" s="176"/>
    </row>
    <row r="455" ht="19.5" customHeight="1">
      <c r="N455" s="176"/>
    </row>
    <row r="456" ht="19.5" customHeight="1">
      <c r="N456" s="176"/>
    </row>
    <row r="457" ht="19.5" customHeight="1">
      <c r="N457" s="176"/>
    </row>
    <row r="458" ht="19.5" customHeight="1">
      <c r="N458" s="176"/>
    </row>
    <row r="459" ht="19.5" customHeight="1">
      <c r="N459" s="176"/>
    </row>
    <row r="460" ht="19.5" customHeight="1">
      <c r="N460" s="176"/>
    </row>
    <row r="461" ht="19.5" customHeight="1">
      <c r="N461" s="176"/>
    </row>
    <row r="462" ht="19.5" customHeight="1">
      <c r="N462" s="176"/>
    </row>
    <row r="463" ht="19.5" customHeight="1">
      <c r="N463" s="176"/>
    </row>
    <row r="464" ht="19.5" customHeight="1">
      <c r="N464" s="176"/>
    </row>
    <row r="465" ht="19.5" customHeight="1">
      <c r="N465" s="176"/>
    </row>
    <row r="466" ht="19.5" customHeight="1">
      <c r="N466" s="176"/>
    </row>
    <row r="467" ht="19.5" customHeight="1">
      <c r="N467" s="176"/>
    </row>
    <row r="468" ht="19.5" customHeight="1">
      <c r="N468" s="176"/>
    </row>
    <row r="469" ht="19.5" customHeight="1">
      <c r="N469" s="176"/>
    </row>
    <row r="470" ht="19.5" customHeight="1">
      <c r="N470" s="176"/>
    </row>
    <row r="471" ht="19.5" customHeight="1">
      <c r="N471" s="176"/>
    </row>
    <row r="472" ht="19.5" customHeight="1">
      <c r="N472" s="176"/>
    </row>
    <row r="473" ht="19.5" customHeight="1">
      <c r="N473" s="176"/>
    </row>
    <row r="474" ht="19.5" customHeight="1">
      <c r="N474" s="176"/>
    </row>
    <row r="475" ht="19.5" customHeight="1">
      <c r="N475" s="176"/>
    </row>
    <row r="476" ht="19.5" customHeight="1">
      <c r="N476" s="176"/>
    </row>
    <row r="477" ht="19.5" customHeight="1">
      <c r="N477" s="176"/>
    </row>
    <row r="478" ht="19.5" customHeight="1">
      <c r="N478" s="176"/>
    </row>
    <row r="479" ht="19.5" customHeight="1">
      <c r="N479" s="176"/>
    </row>
    <row r="480" ht="19.5" customHeight="1">
      <c r="N480" s="176"/>
    </row>
    <row r="481" ht="19.5" customHeight="1">
      <c r="N481" s="176"/>
    </row>
    <row r="482" ht="19.5" customHeight="1">
      <c r="N482" s="176"/>
    </row>
    <row r="483" ht="19.5" customHeight="1">
      <c r="N483" s="176"/>
    </row>
    <row r="484" ht="19.5" customHeight="1">
      <c r="N484" s="176"/>
    </row>
    <row r="485" ht="19.5" customHeight="1">
      <c r="N485" s="176"/>
    </row>
    <row r="486" ht="19.5" customHeight="1">
      <c r="N486" s="176"/>
    </row>
    <row r="487" ht="19.5" customHeight="1">
      <c r="N487" s="176"/>
    </row>
    <row r="488" ht="19.5" customHeight="1">
      <c r="N488" s="176"/>
    </row>
    <row r="489" ht="19.5" customHeight="1">
      <c r="N489" s="176"/>
    </row>
    <row r="490" ht="19.5" customHeight="1">
      <c r="N490" s="176"/>
    </row>
    <row r="491" ht="19.5" customHeight="1">
      <c r="N491" s="176"/>
    </row>
    <row r="492" ht="19.5" customHeight="1">
      <c r="N492" s="176"/>
    </row>
    <row r="493" ht="19.5" customHeight="1">
      <c r="N493" s="176"/>
    </row>
    <row r="494" ht="19.5" customHeight="1">
      <c r="N494" s="176"/>
    </row>
    <row r="495" ht="19.5" customHeight="1">
      <c r="N495" s="176"/>
    </row>
    <row r="496" ht="19.5" customHeight="1">
      <c r="N496" s="176"/>
    </row>
    <row r="497" ht="19.5" customHeight="1">
      <c r="N497" s="176"/>
    </row>
    <row r="498" ht="19.5" customHeight="1">
      <c r="N498" s="176"/>
    </row>
    <row r="499" ht="19.5" customHeight="1">
      <c r="N499" s="176"/>
    </row>
    <row r="500" ht="19.5" customHeight="1">
      <c r="N500" s="176"/>
    </row>
    <row r="501" ht="19.5" customHeight="1">
      <c r="N501" s="176"/>
    </row>
    <row r="502" ht="19.5" customHeight="1">
      <c r="N502" s="176"/>
    </row>
    <row r="503" ht="19.5" customHeight="1">
      <c r="N503" s="176"/>
    </row>
    <row r="504" ht="19.5" customHeight="1">
      <c r="N504" s="176"/>
    </row>
    <row r="505" ht="19.5" customHeight="1">
      <c r="N505" s="176"/>
    </row>
    <row r="506" ht="19.5" customHeight="1">
      <c r="N506" s="176"/>
    </row>
    <row r="507" ht="19.5" customHeight="1">
      <c r="N507" s="176"/>
    </row>
    <row r="508" ht="19.5" customHeight="1">
      <c r="N508" s="176"/>
    </row>
    <row r="509" ht="19.5" customHeight="1">
      <c r="N509" s="176"/>
    </row>
    <row r="510" ht="19.5" customHeight="1">
      <c r="N510" s="176"/>
    </row>
    <row r="511" ht="19.5" customHeight="1">
      <c r="N511" s="176"/>
    </row>
    <row r="512" ht="19.5" customHeight="1">
      <c r="N512" s="176"/>
    </row>
    <row r="513" ht="19.5" customHeight="1">
      <c r="N513" s="176"/>
    </row>
    <row r="514" ht="19.5" customHeight="1">
      <c r="N514" s="176"/>
    </row>
    <row r="515" ht="19.5" customHeight="1">
      <c r="N515" s="176"/>
    </row>
    <row r="516" ht="19.5" customHeight="1">
      <c r="N516" s="176"/>
    </row>
    <row r="517" ht="19.5" customHeight="1">
      <c r="N517" s="176"/>
    </row>
    <row r="518" ht="19.5" customHeight="1">
      <c r="N518" s="176"/>
    </row>
    <row r="519" ht="19.5" customHeight="1">
      <c r="N519" s="176"/>
    </row>
    <row r="520" ht="19.5" customHeight="1">
      <c r="N520" s="176"/>
    </row>
    <row r="521" ht="19.5" customHeight="1">
      <c r="N521" s="176"/>
    </row>
    <row r="522" ht="19.5" customHeight="1">
      <c r="N522" s="176"/>
    </row>
    <row r="523" ht="19.5" customHeight="1">
      <c r="N523" s="176"/>
    </row>
    <row r="524" ht="19.5" customHeight="1">
      <c r="N524" s="176"/>
    </row>
    <row r="525" ht="19.5" customHeight="1">
      <c r="N525" s="176"/>
    </row>
    <row r="526" ht="19.5" customHeight="1">
      <c r="N526" s="176"/>
    </row>
    <row r="527" ht="19.5" customHeight="1">
      <c r="N527" s="176"/>
    </row>
    <row r="528" ht="19.5" customHeight="1">
      <c r="N528" s="176"/>
    </row>
    <row r="529" ht="19.5" customHeight="1">
      <c r="N529" s="176"/>
    </row>
    <row r="530" ht="19.5" customHeight="1">
      <c r="N530" s="176"/>
    </row>
    <row r="531" ht="19.5" customHeight="1">
      <c r="N531" s="176"/>
    </row>
    <row r="532" ht="19.5" customHeight="1">
      <c r="N532" s="176"/>
    </row>
    <row r="533" ht="19.5" customHeight="1">
      <c r="N533" s="176"/>
    </row>
    <row r="534" ht="19.5" customHeight="1">
      <c r="N534" s="176"/>
    </row>
    <row r="535" ht="19.5" customHeight="1">
      <c r="N535" s="176"/>
    </row>
    <row r="536" ht="19.5" customHeight="1">
      <c r="N536" s="176"/>
    </row>
    <row r="537" ht="19.5" customHeight="1">
      <c r="N537" s="176"/>
    </row>
    <row r="538" ht="19.5" customHeight="1">
      <c r="N538" s="176"/>
    </row>
    <row r="539" ht="19.5" customHeight="1">
      <c r="N539" s="176"/>
    </row>
    <row r="540" ht="19.5" customHeight="1">
      <c r="N540" s="176"/>
    </row>
    <row r="541" ht="19.5" customHeight="1">
      <c r="N541" s="176"/>
    </row>
    <row r="542" ht="19.5" customHeight="1">
      <c r="N542" s="176"/>
    </row>
    <row r="543" ht="19.5" customHeight="1">
      <c r="N543" s="176"/>
    </row>
    <row r="544" ht="19.5" customHeight="1">
      <c r="N544" s="176"/>
    </row>
    <row r="545" ht="19.5" customHeight="1">
      <c r="N545" s="176"/>
    </row>
    <row r="546" ht="19.5" customHeight="1">
      <c r="N546" s="176"/>
    </row>
    <row r="547" ht="19.5" customHeight="1">
      <c r="N547" s="176"/>
    </row>
    <row r="548" ht="19.5" customHeight="1">
      <c r="N548" s="176"/>
    </row>
    <row r="549" ht="19.5" customHeight="1">
      <c r="N549" s="176"/>
    </row>
    <row r="550" ht="19.5" customHeight="1">
      <c r="N550" s="176"/>
    </row>
    <row r="551" ht="19.5" customHeight="1">
      <c r="N551" s="176"/>
    </row>
    <row r="552" ht="19.5" customHeight="1">
      <c r="N552" s="176"/>
    </row>
    <row r="553" ht="19.5" customHeight="1">
      <c r="N553" s="176"/>
    </row>
    <row r="554" ht="19.5" customHeight="1">
      <c r="N554" s="176"/>
    </row>
    <row r="555" ht="19.5" customHeight="1">
      <c r="N555" s="176"/>
    </row>
    <row r="556" ht="19.5" customHeight="1">
      <c r="N556" s="176"/>
    </row>
    <row r="557" ht="19.5" customHeight="1">
      <c r="N557" s="176"/>
    </row>
    <row r="558" ht="19.5" customHeight="1">
      <c r="N558" s="176"/>
    </row>
    <row r="559" ht="19.5" customHeight="1">
      <c r="N559" s="176"/>
    </row>
    <row r="560" ht="19.5" customHeight="1">
      <c r="N560" s="176"/>
    </row>
    <row r="561" ht="19.5" customHeight="1">
      <c r="N561" s="176"/>
    </row>
    <row r="562" ht="19.5" customHeight="1">
      <c r="N562" s="176"/>
    </row>
    <row r="563" ht="19.5" customHeight="1">
      <c r="N563" s="176"/>
    </row>
    <row r="564" ht="19.5" customHeight="1">
      <c r="N564" s="176"/>
    </row>
    <row r="565" ht="19.5" customHeight="1">
      <c r="N565" s="176"/>
    </row>
    <row r="566" ht="19.5" customHeight="1">
      <c r="N566" s="176"/>
    </row>
    <row r="567" ht="19.5" customHeight="1">
      <c r="N567" s="176"/>
    </row>
    <row r="568" ht="19.5" customHeight="1">
      <c r="N568" s="176"/>
    </row>
    <row r="569" ht="19.5" customHeight="1">
      <c r="N569" s="176"/>
    </row>
    <row r="570" ht="19.5" customHeight="1">
      <c r="N570" s="176"/>
    </row>
    <row r="571" ht="19.5" customHeight="1">
      <c r="N571" s="176"/>
    </row>
    <row r="572" ht="19.5" customHeight="1">
      <c r="N572" s="176"/>
    </row>
    <row r="573" ht="19.5" customHeight="1">
      <c r="N573" s="176"/>
    </row>
    <row r="574" ht="19.5" customHeight="1">
      <c r="N574" s="176"/>
    </row>
    <row r="575" ht="19.5" customHeight="1">
      <c r="N575" s="176"/>
    </row>
    <row r="576" ht="19.5" customHeight="1">
      <c r="N576" s="176"/>
    </row>
    <row r="577" ht="19.5" customHeight="1">
      <c r="N577" s="176"/>
    </row>
    <row r="578" ht="19.5" customHeight="1">
      <c r="N578" s="176"/>
    </row>
    <row r="579" ht="19.5" customHeight="1">
      <c r="N579" s="176"/>
    </row>
    <row r="580" ht="19.5" customHeight="1">
      <c r="N580" s="176"/>
    </row>
    <row r="581" ht="19.5" customHeight="1">
      <c r="N581" s="176"/>
    </row>
    <row r="582" ht="19.5" customHeight="1">
      <c r="N582" s="176"/>
    </row>
    <row r="583" ht="19.5" customHeight="1">
      <c r="N583" s="176"/>
    </row>
    <row r="584" ht="19.5" customHeight="1">
      <c r="N584" s="176"/>
    </row>
    <row r="585" ht="19.5" customHeight="1">
      <c r="N585" s="176"/>
    </row>
    <row r="586" ht="19.5" customHeight="1">
      <c r="N586" s="176"/>
    </row>
    <row r="587" ht="19.5" customHeight="1">
      <c r="N587" s="176"/>
    </row>
    <row r="588" ht="19.5" customHeight="1">
      <c r="N588" s="176"/>
    </row>
    <row r="589" ht="19.5" customHeight="1">
      <c r="N589" s="176"/>
    </row>
    <row r="590" ht="19.5" customHeight="1">
      <c r="N590" s="176"/>
    </row>
    <row r="591" ht="19.5" customHeight="1">
      <c r="N591" s="176"/>
    </row>
    <row r="592" ht="19.5" customHeight="1">
      <c r="N592" s="176"/>
    </row>
    <row r="593" ht="19.5" customHeight="1">
      <c r="N593" s="176"/>
    </row>
    <row r="594" ht="19.5" customHeight="1">
      <c r="N594" s="176"/>
    </row>
    <row r="595" ht="19.5" customHeight="1">
      <c r="N595" s="176"/>
    </row>
    <row r="596" ht="19.5" customHeight="1">
      <c r="N596" s="176"/>
    </row>
    <row r="597" ht="19.5" customHeight="1">
      <c r="N597" s="176"/>
    </row>
    <row r="598" ht="19.5" customHeight="1">
      <c r="N598" s="176"/>
    </row>
    <row r="599" ht="19.5" customHeight="1">
      <c r="N599" s="176"/>
    </row>
    <row r="600" ht="19.5" customHeight="1">
      <c r="N600" s="176"/>
    </row>
    <row r="601" ht="19.5" customHeight="1">
      <c r="N601" s="176"/>
    </row>
    <row r="602" ht="19.5" customHeight="1">
      <c r="N602" s="176"/>
    </row>
    <row r="603" ht="19.5" customHeight="1">
      <c r="N603" s="176"/>
    </row>
    <row r="604" ht="19.5" customHeight="1">
      <c r="N604" s="176"/>
    </row>
    <row r="605" ht="19.5" customHeight="1">
      <c r="N605" s="176"/>
    </row>
    <row r="606" ht="19.5" customHeight="1">
      <c r="N606" s="176"/>
    </row>
    <row r="607" ht="19.5" customHeight="1">
      <c r="N607" s="176"/>
    </row>
    <row r="608" ht="19.5" customHeight="1">
      <c r="N608" s="176"/>
    </row>
    <row r="609" ht="19.5" customHeight="1">
      <c r="N609" s="176"/>
    </row>
    <row r="610" ht="19.5" customHeight="1">
      <c r="N610" s="176"/>
    </row>
    <row r="611" ht="19.5" customHeight="1">
      <c r="N611" s="176"/>
    </row>
    <row r="612" ht="19.5" customHeight="1">
      <c r="N612" s="176"/>
    </row>
    <row r="613" ht="19.5" customHeight="1">
      <c r="N613" s="176"/>
    </row>
    <row r="614" ht="19.5" customHeight="1">
      <c r="N614" s="176"/>
    </row>
    <row r="615" ht="19.5" customHeight="1">
      <c r="N615" s="176"/>
    </row>
    <row r="616" ht="19.5" customHeight="1">
      <c r="N616" s="176"/>
    </row>
    <row r="617" ht="19.5" customHeight="1">
      <c r="N617" s="176"/>
    </row>
    <row r="618" ht="19.5" customHeight="1">
      <c r="N618" s="176"/>
    </row>
    <row r="619" ht="19.5" customHeight="1">
      <c r="N619" s="176"/>
    </row>
    <row r="620" ht="19.5" customHeight="1">
      <c r="N620" s="176"/>
    </row>
    <row r="621" ht="19.5" customHeight="1">
      <c r="N621" s="176"/>
    </row>
    <row r="622" ht="19.5" customHeight="1">
      <c r="N622" s="176"/>
    </row>
    <row r="623" ht="19.5" customHeight="1">
      <c r="N623" s="176"/>
    </row>
    <row r="624" ht="19.5" customHeight="1">
      <c r="N624" s="176"/>
    </row>
    <row r="625" ht="19.5" customHeight="1">
      <c r="N625" s="176"/>
    </row>
    <row r="626" ht="19.5" customHeight="1">
      <c r="N626" s="176"/>
    </row>
    <row r="627" ht="19.5" customHeight="1">
      <c r="N627" s="176"/>
    </row>
    <row r="628" ht="19.5" customHeight="1">
      <c r="N628" s="176"/>
    </row>
    <row r="629" ht="19.5" customHeight="1">
      <c r="N629" s="176"/>
    </row>
    <row r="630" ht="19.5" customHeight="1">
      <c r="N630" s="176"/>
    </row>
    <row r="631" ht="19.5" customHeight="1">
      <c r="N631" s="176"/>
    </row>
    <row r="632" ht="19.5" customHeight="1">
      <c r="N632" s="176"/>
    </row>
    <row r="633" ht="19.5" customHeight="1">
      <c r="N633" s="176"/>
    </row>
    <row r="634" ht="19.5" customHeight="1">
      <c r="N634" s="176"/>
    </row>
    <row r="635" ht="19.5" customHeight="1">
      <c r="N635" s="176"/>
    </row>
    <row r="636" ht="19.5" customHeight="1">
      <c r="N636" s="176"/>
    </row>
    <row r="637" ht="19.5" customHeight="1">
      <c r="N637" s="176"/>
    </row>
    <row r="638" ht="19.5" customHeight="1">
      <c r="N638" s="176"/>
    </row>
    <row r="639" ht="19.5" customHeight="1">
      <c r="N639" s="176"/>
    </row>
    <row r="640" ht="19.5" customHeight="1">
      <c r="N640" s="176"/>
    </row>
    <row r="641" ht="19.5" customHeight="1">
      <c r="N641" s="176"/>
    </row>
    <row r="642" ht="19.5" customHeight="1">
      <c r="N642" s="176"/>
    </row>
    <row r="643" ht="19.5" customHeight="1">
      <c r="N643" s="176"/>
    </row>
    <row r="644" ht="19.5" customHeight="1">
      <c r="N644" s="176"/>
    </row>
    <row r="645" ht="19.5" customHeight="1">
      <c r="N645" s="176"/>
    </row>
    <row r="646" ht="19.5" customHeight="1">
      <c r="N646" s="176"/>
    </row>
    <row r="647" ht="19.5" customHeight="1">
      <c r="N647" s="176"/>
    </row>
    <row r="648" ht="19.5" customHeight="1">
      <c r="N648" s="176"/>
    </row>
    <row r="649" ht="19.5" customHeight="1">
      <c r="N649" s="176"/>
    </row>
    <row r="650" ht="19.5" customHeight="1">
      <c r="N650" s="176"/>
    </row>
    <row r="651" ht="19.5" customHeight="1">
      <c r="N651" s="176"/>
    </row>
    <row r="652" ht="19.5" customHeight="1">
      <c r="N652" s="176"/>
    </row>
    <row r="653" ht="19.5" customHeight="1">
      <c r="N653" s="176"/>
    </row>
    <row r="654" ht="19.5" customHeight="1">
      <c r="N654" s="176"/>
    </row>
    <row r="655" ht="19.5" customHeight="1">
      <c r="N655" s="176"/>
    </row>
    <row r="656" ht="19.5" customHeight="1">
      <c r="N656" s="176"/>
    </row>
    <row r="657" ht="19.5" customHeight="1">
      <c r="N657" s="176"/>
    </row>
    <row r="658" ht="19.5" customHeight="1">
      <c r="N658" s="176"/>
    </row>
    <row r="659" ht="19.5" customHeight="1">
      <c r="N659" s="176"/>
    </row>
    <row r="660" ht="19.5" customHeight="1">
      <c r="N660" s="176"/>
    </row>
    <row r="661" ht="19.5" customHeight="1">
      <c r="N661" s="176"/>
    </row>
    <row r="662" ht="19.5" customHeight="1">
      <c r="N662" s="176"/>
    </row>
    <row r="663" ht="19.5" customHeight="1">
      <c r="N663" s="176"/>
    </row>
    <row r="664" ht="19.5" customHeight="1">
      <c r="N664" s="176"/>
    </row>
    <row r="665" ht="19.5" customHeight="1">
      <c r="N665" s="176"/>
    </row>
    <row r="666" ht="19.5" customHeight="1">
      <c r="N666" s="176"/>
    </row>
    <row r="667" ht="19.5" customHeight="1">
      <c r="N667" s="176"/>
    </row>
    <row r="668" ht="19.5" customHeight="1">
      <c r="N668" s="176"/>
    </row>
    <row r="669" ht="19.5" customHeight="1">
      <c r="N669" s="176"/>
    </row>
    <row r="670" ht="19.5" customHeight="1">
      <c r="N670" s="176"/>
    </row>
    <row r="671" ht="19.5" customHeight="1">
      <c r="N671" s="176"/>
    </row>
    <row r="672" ht="19.5" customHeight="1">
      <c r="N672" s="176"/>
    </row>
    <row r="673" ht="19.5" customHeight="1">
      <c r="N673" s="176"/>
    </row>
    <row r="674" ht="19.5" customHeight="1">
      <c r="N674" s="176"/>
    </row>
    <row r="675" ht="19.5" customHeight="1">
      <c r="N675" s="176"/>
    </row>
    <row r="676" ht="19.5" customHeight="1">
      <c r="N676" s="176"/>
    </row>
    <row r="677" ht="19.5" customHeight="1">
      <c r="N677" s="176"/>
    </row>
    <row r="678" ht="19.5" customHeight="1">
      <c r="N678" s="176"/>
    </row>
    <row r="679" ht="19.5" customHeight="1">
      <c r="N679" s="176"/>
    </row>
    <row r="680" ht="19.5" customHeight="1">
      <c r="N680" s="176"/>
    </row>
    <row r="681" ht="19.5" customHeight="1">
      <c r="N681" s="176"/>
    </row>
    <row r="682" ht="19.5" customHeight="1">
      <c r="N682" s="176"/>
    </row>
    <row r="683" ht="19.5" customHeight="1">
      <c r="N683" s="176"/>
    </row>
    <row r="684" ht="19.5" customHeight="1">
      <c r="N684" s="176"/>
    </row>
    <row r="685" ht="19.5" customHeight="1">
      <c r="N685" s="176"/>
    </row>
    <row r="686" ht="19.5" customHeight="1">
      <c r="N686" s="176"/>
    </row>
    <row r="687" ht="19.5" customHeight="1">
      <c r="N687" s="176"/>
    </row>
    <row r="688" ht="19.5" customHeight="1">
      <c r="N688" s="176"/>
    </row>
    <row r="689" ht="19.5" customHeight="1">
      <c r="N689" s="176"/>
    </row>
    <row r="690" ht="19.5" customHeight="1">
      <c r="N690" s="176"/>
    </row>
    <row r="691" ht="19.5" customHeight="1">
      <c r="N691" s="176"/>
    </row>
    <row r="692" ht="19.5" customHeight="1">
      <c r="N692" s="176"/>
    </row>
    <row r="693" ht="19.5" customHeight="1">
      <c r="N693" s="176"/>
    </row>
    <row r="694" ht="19.5" customHeight="1">
      <c r="N694" s="176"/>
    </row>
    <row r="695" ht="19.5" customHeight="1">
      <c r="N695" s="176"/>
    </row>
    <row r="696" ht="19.5" customHeight="1">
      <c r="N696" s="176"/>
    </row>
    <row r="697" ht="19.5" customHeight="1">
      <c r="N697" s="176"/>
    </row>
    <row r="698" ht="19.5" customHeight="1">
      <c r="N698" s="176"/>
    </row>
    <row r="699" ht="19.5" customHeight="1">
      <c r="N699" s="176"/>
    </row>
    <row r="700" ht="19.5" customHeight="1">
      <c r="N700" s="176"/>
    </row>
    <row r="701" ht="19.5" customHeight="1">
      <c r="N701" s="176"/>
    </row>
    <row r="702" ht="19.5" customHeight="1">
      <c r="N702" s="176"/>
    </row>
    <row r="703" ht="19.5" customHeight="1">
      <c r="N703" s="176"/>
    </row>
    <row r="704" ht="19.5" customHeight="1">
      <c r="N704" s="176"/>
    </row>
    <row r="705" ht="19.5" customHeight="1">
      <c r="N705" s="176"/>
    </row>
    <row r="706" ht="19.5" customHeight="1">
      <c r="N706" s="176"/>
    </row>
    <row r="707" ht="19.5" customHeight="1">
      <c r="N707" s="176"/>
    </row>
    <row r="708" ht="19.5" customHeight="1">
      <c r="N708" s="176"/>
    </row>
    <row r="709" ht="19.5" customHeight="1">
      <c r="N709" s="176"/>
    </row>
    <row r="710" ht="19.5" customHeight="1">
      <c r="N710" s="176"/>
    </row>
    <row r="711" ht="19.5" customHeight="1">
      <c r="N711" s="176"/>
    </row>
    <row r="712" ht="19.5" customHeight="1">
      <c r="N712" s="176"/>
    </row>
    <row r="713" ht="19.5" customHeight="1">
      <c r="N713" s="176"/>
    </row>
    <row r="714" ht="19.5" customHeight="1">
      <c r="N714" s="176"/>
    </row>
    <row r="715" ht="19.5" customHeight="1">
      <c r="N715" s="176"/>
    </row>
    <row r="716" ht="19.5" customHeight="1">
      <c r="N716" s="176"/>
    </row>
    <row r="717" ht="19.5" customHeight="1">
      <c r="N717" s="176"/>
    </row>
    <row r="718" ht="19.5" customHeight="1">
      <c r="N718" s="176"/>
    </row>
    <row r="719" ht="19.5" customHeight="1">
      <c r="N719" s="176"/>
    </row>
    <row r="720" ht="19.5" customHeight="1">
      <c r="N720" s="176"/>
    </row>
    <row r="721" ht="19.5" customHeight="1">
      <c r="N721" s="176"/>
    </row>
    <row r="722" ht="19.5" customHeight="1">
      <c r="N722" s="176"/>
    </row>
    <row r="723" ht="19.5" customHeight="1">
      <c r="N723" s="176"/>
    </row>
    <row r="724" ht="19.5" customHeight="1">
      <c r="N724" s="176"/>
    </row>
    <row r="725" ht="19.5" customHeight="1">
      <c r="N725" s="176"/>
    </row>
    <row r="726" ht="19.5" customHeight="1">
      <c r="N726" s="176"/>
    </row>
    <row r="727" ht="19.5" customHeight="1">
      <c r="N727" s="176"/>
    </row>
    <row r="728" ht="19.5" customHeight="1">
      <c r="N728" s="176"/>
    </row>
    <row r="729" ht="19.5" customHeight="1">
      <c r="N729" s="176"/>
    </row>
    <row r="730" ht="19.5" customHeight="1">
      <c r="N730" s="176"/>
    </row>
    <row r="731" ht="19.5" customHeight="1">
      <c r="N731" s="176"/>
    </row>
    <row r="732" ht="19.5" customHeight="1">
      <c r="N732" s="176"/>
    </row>
    <row r="733" ht="19.5" customHeight="1">
      <c r="N733" s="176"/>
    </row>
    <row r="734" ht="19.5" customHeight="1">
      <c r="N734" s="176"/>
    </row>
    <row r="735" ht="19.5" customHeight="1">
      <c r="N735" s="176"/>
    </row>
    <row r="736" ht="19.5" customHeight="1">
      <c r="N736" s="176"/>
    </row>
    <row r="737" ht="19.5" customHeight="1">
      <c r="N737" s="176"/>
    </row>
    <row r="738" ht="19.5" customHeight="1">
      <c r="N738" s="176"/>
    </row>
    <row r="739" ht="19.5" customHeight="1">
      <c r="N739" s="176"/>
    </row>
    <row r="740" ht="19.5" customHeight="1">
      <c r="N740" s="176"/>
    </row>
    <row r="741" ht="19.5" customHeight="1">
      <c r="N741" s="176"/>
    </row>
    <row r="742" ht="19.5" customHeight="1">
      <c r="N742" s="176"/>
    </row>
    <row r="743" ht="19.5" customHeight="1">
      <c r="N743" s="176"/>
    </row>
    <row r="744" ht="19.5" customHeight="1">
      <c r="N744" s="176"/>
    </row>
    <row r="745" ht="19.5" customHeight="1">
      <c r="N745" s="176"/>
    </row>
    <row r="746" ht="19.5" customHeight="1">
      <c r="N746" s="176"/>
    </row>
    <row r="747" ht="19.5" customHeight="1">
      <c r="N747" s="176"/>
    </row>
    <row r="748" ht="19.5" customHeight="1">
      <c r="N748" s="176"/>
    </row>
    <row r="749" ht="19.5" customHeight="1">
      <c r="N749" s="176"/>
    </row>
    <row r="750" ht="19.5" customHeight="1">
      <c r="N750" s="176"/>
    </row>
    <row r="751" ht="19.5" customHeight="1">
      <c r="N751" s="176"/>
    </row>
    <row r="752" ht="19.5" customHeight="1">
      <c r="N752" s="176"/>
    </row>
    <row r="753" ht="19.5" customHeight="1">
      <c r="N753" s="176"/>
    </row>
    <row r="754" ht="19.5" customHeight="1">
      <c r="N754" s="176"/>
    </row>
    <row r="755" ht="19.5" customHeight="1">
      <c r="N755" s="176"/>
    </row>
    <row r="756" ht="19.5" customHeight="1">
      <c r="N756" s="176"/>
    </row>
    <row r="757" ht="19.5" customHeight="1">
      <c r="N757" s="176"/>
    </row>
    <row r="758" ht="19.5" customHeight="1">
      <c r="N758" s="176"/>
    </row>
    <row r="759" ht="19.5" customHeight="1">
      <c r="N759" s="176"/>
    </row>
    <row r="760" ht="19.5" customHeight="1">
      <c r="N760" s="176"/>
    </row>
    <row r="761" ht="19.5" customHeight="1">
      <c r="N761" s="176"/>
    </row>
    <row r="762" ht="19.5" customHeight="1">
      <c r="N762" s="176"/>
    </row>
    <row r="763" ht="19.5" customHeight="1">
      <c r="N763" s="176"/>
    </row>
    <row r="764" ht="19.5" customHeight="1">
      <c r="N764" s="176"/>
    </row>
    <row r="765" ht="19.5" customHeight="1">
      <c r="N765" s="176"/>
    </row>
    <row r="766" ht="19.5" customHeight="1">
      <c r="N766" s="176"/>
    </row>
    <row r="767" ht="19.5" customHeight="1">
      <c r="N767" s="176"/>
    </row>
    <row r="768" ht="19.5" customHeight="1">
      <c r="N768" s="176"/>
    </row>
    <row r="769" ht="19.5" customHeight="1">
      <c r="N769" s="176"/>
    </row>
    <row r="770" ht="19.5" customHeight="1">
      <c r="N770" s="176"/>
    </row>
    <row r="771" ht="19.5" customHeight="1">
      <c r="N771" s="176"/>
    </row>
    <row r="772" ht="19.5" customHeight="1">
      <c r="N772" s="176"/>
    </row>
    <row r="773" ht="19.5" customHeight="1">
      <c r="N773" s="176"/>
    </row>
    <row r="774" ht="19.5" customHeight="1">
      <c r="N774" s="176"/>
    </row>
    <row r="775" ht="19.5" customHeight="1">
      <c r="N775" s="176"/>
    </row>
    <row r="776" ht="19.5" customHeight="1">
      <c r="N776" s="176"/>
    </row>
    <row r="777" ht="19.5" customHeight="1">
      <c r="N777" s="176"/>
    </row>
    <row r="778" ht="19.5" customHeight="1">
      <c r="N778" s="176"/>
    </row>
    <row r="779" ht="19.5" customHeight="1">
      <c r="N779" s="176"/>
    </row>
    <row r="780" ht="19.5" customHeight="1">
      <c r="N780" s="176"/>
    </row>
    <row r="781" ht="19.5" customHeight="1">
      <c r="N781" s="176"/>
    </row>
    <row r="782" ht="19.5" customHeight="1">
      <c r="N782" s="176"/>
    </row>
    <row r="783" ht="19.5" customHeight="1">
      <c r="N783" s="176"/>
    </row>
    <row r="784" ht="19.5" customHeight="1">
      <c r="N784" s="176"/>
    </row>
    <row r="785" ht="19.5" customHeight="1">
      <c r="N785" s="176"/>
    </row>
    <row r="786" ht="19.5" customHeight="1">
      <c r="N786" s="176"/>
    </row>
    <row r="787" ht="19.5" customHeight="1">
      <c r="N787" s="176"/>
    </row>
    <row r="788" ht="19.5" customHeight="1">
      <c r="N788" s="176"/>
    </row>
    <row r="789" ht="19.5" customHeight="1">
      <c r="N789" s="176"/>
    </row>
    <row r="790" ht="19.5" customHeight="1">
      <c r="N790" s="176"/>
    </row>
    <row r="791" ht="19.5" customHeight="1">
      <c r="N791" s="176"/>
    </row>
    <row r="792" ht="19.5" customHeight="1">
      <c r="N792" s="176"/>
    </row>
    <row r="793" ht="19.5" customHeight="1">
      <c r="N793" s="176"/>
    </row>
    <row r="794" ht="19.5" customHeight="1">
      <c r="N794" s="176"/>
    </row>
    <row r="795" ht="19.5" customHeight="1">
      <c r="N795" s="176"/>
    </row>
    <row r="796" ht="19.5" customHeight="1">
      <c r="N796" s="176"/>
    </row>
    <row r="797" ht="19.5" customHeight="1">
      <c r="N797" s="176"/>
    </row>
    <row r="798" ht="19.5" customHeight="1">
      <c r="N798" s="176"/>
    </row>
    <row r="799" ht="19.5" customHeight="1">
      <c r="N799" s="176"/>
    </row>
    <row r="800" ht="19.5" customHeight="1">
      <c r="N800" s="176"/>
    </row>
    <row r="801" ht="19.5" customHeight="1">
      <c r="N801" s="176"/>
    </row>
    <row r="802" ht="19.5" customHeight="1">
      <c r="N802" s="176"/>
    </row>
    <row r="803" ht="19.5" customHeight="1">
      <c r="N803" s="176"/>
    </row>
    <row r="804" ht="19.5" customHeight="1">
      <c r="N804" s="176"/>
    </row>
    <row r="805" ht="19.5" customHeight="1">
      <c r="N805" s="176"/>
    </row>
    <row r="806" ht="19.5" customHeight="1">
      <c r="N806" s="176"/>
    </row>
    <row r="807" ht="19.5" customHeight="1">
      <c r="N807" s="176"/>
    </row>
    <row r="808" ht="19.5" customHeight="1">
      <c r="N808" s="176"/>
    </row>
    <row r="809" ht="19.5" customHeight="1">
      <c r="N809" s="176"/>
    </row>
    <row r="810" ht="19.5" customHeight="1">
      <c r="N810" s="176"/>
    </row>
    <row r="811" ht="19.5" customHeight="1">
      <c r="N811" s="176"/>
    </row>
    <row r="812" ht="19.5" customHeight="1">
      <c r="N812" s="176"/>
    </row>
    <row r="813" ht="19.5" customHeight="1">
      <c r="N813" s="176"/>
    </row>
    <row r="814" ht="19.5" customHeight="1">
      <c r="N814" s="176"/>
    </row>
    <row r="815" ht="19.5" customHeight="1">
      <c r="N815" s="176"/>
    </row>
    <row r="816" ht="19.5" customHeight="1">
      <c r="N816" s="176"/>
    </row>
    <row r="817" ht="19.5" customHeight="1">
      <c r="N817" s="176"/>
    </row>
    <row r="818" ht="19.5" customHeight="1">
      <c r="N818" s="176"/>
    </row>
    <row r="819" ht="19.5" customHeight="1">
      <c r="N819" s="176"/>
    </row>
    <row r="820" ht="19.5" customHeight="1">
      <c r="N820" s="176"/>
    </row>
    <row r="821" ht="19.5" customHeight="1">
      <c r="N821" s="176"/>
    </row>
    <row r="822" ht="19.5" customHeight="1">
      <c r="N822" s="176"/>
    </row>
    <row r="823" ht="19.5" customHeight="1">
      <c r="N823" s="176"/>
    </row>
    <row r="824" ht="19.5" customHeight="1">
      <c r="N824" s="176"/>
    </row>
    <row r="825" ht="19.5" customHeight="1">
      <c r="N825" s="176"/>
    </row>
    <row r="826" ht="19.5" customHeight="1">
      <c r="N826" s="176"/>
    </row>
    <row r="827" ht="19.5" customHeight="1">
      <c r="N827" s="176"/>
    </row>
    <row r="828" ht="19.5" customHeight="1">
      <c r="N828" s="176"/>
    </row>
    <row r="829" ht="19.5" customHeight="1">
      <c r="N829" s="176"/>
    </row>
    <row r="830" ht="19.5" customHeight="1">
      <c r="N830" s="176"/>
    </row>
    <row r="831" ht="19.5" customHeight="1">
      <c r="N831" s="176"/>
    </row>
    <row r="832" ht="19.5" customHeight="1">
      <c r="N832" s="176"/>
    </row>
    <row r="833" ht="19.5" customHeight="1">
      <c r="N833" s="176"/>
    </row>
    <row r="834" ht="19.5" customHeight="1">
      <c r="N834" s="176"/>
    </row>
    <row r="835" ht="19.5" customHeight="1">
      <c r="N835" s="176"/>
    </row>
    <row r="836" ht="19.5" customHeight="1">
      <c r="N836" s="176"/>
    </row>
    <row r="837" ht="19.5" customHeight="1">
      <c r="N837" s="176"/>
    </row>
    <row r="838" ht="19.5" customHeight="1">
      <c r="N838" s="176"/>
    </row>
    <row r="839" ht="19.5" customHeight="1">
      <c r="N839" s="176"/>
    </row>
    <row r="840" ht="19.5" customHeight="1">
      <c r="N840" s="176"/>
    </row>
    <row r="841" ht="19.5" customHeight="1">
      <c r="N841" s="176"/>
    </row>
    <row r="842" ht="19.5" customHeight="1">
      <c r="N842" s="176"/>
    </row>
    <row r="843" ht="19.5" customHeight="1">
      <c r="N843" s="176"/>
    </row>
    <row r="844" ht="19.5" customHeight="1">
      <c r="N844" s="176"/>
    </row>
    <row r="845" ht="19.5" customHeight="1">
      <c r="N845" s="176"/>
    </row>
    <row r="846" ht="19.5" customHeight="1">
      <c r="N846" s="176"/>
    </row>
    <row r="847" ht="19.5" customHeight="1">
      <c r="N847" s="176"/>
    </row>
    <row r="848" ht="19.5" customHeight="1">
      <c r="N848" s="176"/>
    </row>
    <row r="849" ht="19.5" customHeight="1">
      <c r="N849" s="176"/>
    </row>
    <row r="850" ht="19.5" customHeight="1">
      <c r="N850" s="176"/>
    </row>
    <row r="851" ht="19.5" customHeight="1">
      <c r="N851" s="176"/>
    </row>
    <row r="852" ht="19.5" customHeight="1">
      <c r="N852" s="176"/>
    </row>
    <row r="853" ht="19.5" customHeight="1">
      <c r="N853" s="176"/>
    </row>
    <row r="854" ht="19.5" customHeight="1">
      <c r="N854" s="176"/>
    </row>
    <row r="855" ht="19.5" customHeight="1">
      <c r="N855" s="176"/>
    </row>
    <row r="856" ht="19.5" customHeight="1">
      <c r="N856" s="176"/>
    </row>
    <row r="857" ht="19.5" customHeight="1">
      <c r="N857" s="176"/>
    </row>
    <row r="858" ht="19.5" customHeight="1">
      <c r="N858" s="176"/>
    </row>
    <row r="859" ht="19.5" customHeight="1">
      <c r="N859" s="176"/>
    </row>
    <row r="860" ht="19.5" customHeight="1">
      <c r="N860" s="176"/>
    </row>
    <row r="861" ht="19.5" customHeight="1">
      <c r="N861" s="176"/>
    </row>
    <row r="862" ht="19.5" customHeight="1">
      <c r="N862" s="176"/>
    </row>
    <row r="863" ht="19.5" customHeight="1">
      <c r="N863" s="176"/>
    </row>
    <row r="864" ht="19.5" customHeight="1">
      <c r="N864" s="176"/>
    </row>
    <row r="865" ht="19.5" customHeight="1">
      <c r="N865" s="176"/>
    </row>
    <row r="866" ht="19.5" customHeight="1">
      <c r="N866" s="176"/>
    </row>
    <row r="867" ht="19.5" customHeight="1">
      <c r="N867" s="176"/>
    </row>
    <row r="868" ht="19.5" customHeight="1">
      <c r="N868" s="176"/>
    </row>
    <row r="869" ht="19.5" customHeight="1">
      <c r="N869" s="176"/>
    </row>
    <row r="870" ht="19.5" customHeight="1">
      <c r="N870" s="176"/>
    </row>
    <row r="871" ht="19.5" customHeight="1">
      <c r="N871" s="176"/>
    </row>
    <row r="872" ht="19.5" customHeight="1">
      <c r="N872" s="176"/>
    </row>
    <row r="873" ht="19.5" customHeight="1">
      <c r="N873" s="176"/>
    </row>
    <row r="874" ht="19.5" customHeight="1">
      <c r="N874" s="176"/>
    </row>
    <row r="875" ht="19.5" customHeight="1">
      <c r="N875" s="176"/>
    </row>
    <row r="876" ht="19.5" customHeight="1">
      <c r="N876" s="176"/>
    </row>
    <row r="877" ht="19.5" customHeight="1">
      <c r="N877" s="176"/>
    </row>
    <row r="878" ht="19.5" customHeight="1">
      <c r="N878" s="176"/>
    </row>
    <row r="879" ht="19.5" customHeight="1">
      <c r="N879" s="176"/>
    </row>
    <row r="880" ht="19.5" customHeight="1">
      <c r="N880" s="176"/>
    </row>
    <row r="881" ht="19.5" customHeight="1">
      <c r="N881" s="176"/>
    </row>
    <row r="882" ht="19.5" customHeight="1">
      <c r="N882" s="176"/>
    </row>
    <row r="883" ht="19.5" customHeight="1">
      <c r="N883" s="176"/>
    </row>
    <row r="884" ht="19.5" customHeight="1">
      <c r="N884" s="176"/>
    </row>
    <row r="885" ht="19.5" customHeight="1">
      <c r="N885" s="176"/>
    </row>
    <row r="886" ht="19.5" customHeight="1">
      <c r="N886" s="176"/>
    </row>
    <row r="887" ht="19.5" customHeight="1">
      <c r="N887" s="176"/>
    </row>
    <row r="888" ht="19.5" customHeight="1">
      <c r="N888" s="176"/>
    </row>
    <row r="889" ht="19.5" customHeight="1">
      <c r="N889" s="176"/>
    </row>
    <row r="890" ht="19.5" customHeight="1">
      <c r="N890" s="176"/>
    </row>
    <row r="891" ht="19.5" customHeight="1">
      <c r="N891" s="176"/>
    </row>
    <row r="892" ht="19.5" customHeight="1">
      <c r="N892" s="176"/>
    </row>
    <row r="893" ht="19.5" customHeight="1">
      <c r="N893" s="176"/>
    </row>
    <row r="894" ht="19.5" customHeight="1">
      <c r="N894" s="176"/>
    </row>
    <row r="895" ht="19.5" customHeight="1">
      <c r="N895" s="176"/>
    </row>
    <row r="896" ht="19.5" customHeight="1">
      <c r="N896" s="176"/>
    </row>
    <row r="897" ht="19.5" customHeight="1">
      <c r="N897" s="176"/>
    </row>
    <row r="898" ht="19.5" customHeight="1">
      <c r="N898" s="176"/>
    </row>
    <row r="899" ht="19.5" customHeight="1">
      <c r="N899" s="176"/>
    </row>
    <row r="900" ht="19.5" customHeight="1">
      <c r="N900" s="176"/>
    </row>
    <row r="901" ht="19.5" customHeight="1">
      <c r="N901" s="176"/>
    </row>
    <row r="902" ht="19.5" customHeight="1">
      <c r="N902" s="176"/>
    </row>
    <row r="903" ht="19.5" customHeight="1">
      <c r="N903" s="176"/>
    </row>
    <row r="904" ht="19.5" customHeight="1">
      <c r="N904" s="176"/>
    </row>
    <row r="905" ht="19.5" customHeight="1">
      <c r="N905" s="176"/>
    </row>
    <row r="906" ht="19.5" customHeight="1">
      <c r="N906" s="176"/>
    </row>
    <row r="907" ht="19.5" customHeight="1">
      <c r="N907" s="176"/>
    </row>
    <row r="908" ht="19.5" customHeight="1">
      <c r="N908" s="176"/>
    </row>
    <row r="909" ht="19.5" customHeight="1">
      <c r="N909" s="176"/>
    </row>
    <row r="910" ht="19.5" customHeight="1">
      <c r="N910" s="176"/>
    </row>
    <row r="911" ht="19.5" customHeight="1">
      <c r="N911" s="176"/>
    </row>
    <row r="912" ht="19.5" customHeight="1">
      <c r="N912" s="176"/>
    </row>
    <row r="913" ht="19.5" customHeight="1">
      <c r="N913" s="176"/>
    </row>
    <row r="914" ht="19.5" customHeight="1">
      <c r="N914" s="176"/>
    </row>
    <row r="915" ht="19.5" customHeight="1">
      <c r="N915" s="176"/>
    </row>
    <row r="916" ht="19.5" customHeight="1">
      <c r="N916" s="176"/>
    </row>
    <row r="917" ht="19.5" customHeight="1">
      <c r="N917" s="176"/>
    </row>
    <row r="918" ht="19.5" customHeight="1">
      <c r="N918" s="176"/>
    </row>
    <row r="919" ht="19.5" customHeight="1">
      <c r="N919" s="176"/>
    </row>
    <row r="920" ht="19.5" customHeight="1">
      <c r="N920" s="176"/>
    </row>
    <row r="921" ht="19.5" customHeight="1">
      <c r="N921" s="176"/>
    </row>
    <row r="922" ht="19.5" customHeight="1">
      <c r="N922" s="176"/>
    </row>
    <row r="923" ht="19.5" customHeight="1">
      <c r="N923" s="176"/>
    </row>
    <row r="924" ht="19.5" customHeight="1">
      <c r="N924" s="176"/>
    </row>
    <row r="925" ht="19.5" customHeight="1">
      <c r="N925" s="176"/>
    </row>
    <row r="926" ht="19.5" customHeight="1">
      <c r="N926" s="176"/>
    </row>
    <row r="927" ht="19.5" customHeight="1">
      <c r="N927" s="176"/>
    </row>
    <row r="928" ht="19.5" customHeight="1">
      <c r="N928" s="176"/>
    </row>
    <row r="929" ht="19.5" customHeight="1">
      <c r="N929" s="176"/>
    </row>
    <row r="930" ht="19.5" customHeight="1">
      <c r="N930" s="176"/>
    </row>
    <row r="931" ht="19.5" customHeight="1">
      <c r="N931" s="176"/>
    </row>
    <row r="932" ht="19.5" customHeight="1">
      <c r="N932" s="176"/>
    </row>
    <row r="933" ht="19.5" customHeight="1">
      <c r="N933" s="176"/>
    </row>
    <row r="934" ht="19.5" customHeight="1">
      <c r="N934" s="176"/>
    </row>
    <row r="935" ht="19.5" customHeight="1">
      <c r="N935" s="176"/>
    </row>
    <row r="936" ht="19.5" customHeight="1">
      <c r="N936" s="176"/>
    </row>
    <row r="937" ht="19.5" customHeight="1">
      <c r="N937" s="176"/>
    </row>
    <row r="938" ht="19.5" customHeight="1">
      <c r="N938" s="176"/>
    </row>
    <row r="939" ht="19.5" customHeight="1">
      <c r="N939" s="176"/>
    </row>
    <row r="940" ht="19.5" customHeight="1">
      <c r="N940" s="176"/>
    </row>
    <row r="941" ht="19.5" customHeight="1">
      <c r="N941" s="176"/>
    </row>
    <row r="942" ht="19.5" customHeight="1">
      <c r="N942" s="176"/>
    </row>
    <row r="943" ht="19.5" customHeight="1">
      <c r="N943" s="176"/>
    </row>
    <row r="944" ht="19.5" customHeight="1">
      <c r="N944" s="176"/>
    </row>
    <row r="945" ht="19.5" customHeight="1">
      <c r="N945" s="176"/>
    </row>
    <row r="946" ht="19.5" customHeight="1">
      <c r="N946" s="176"/>
    </row>
    <row r="947" ht="19.5" customHeight="1">
      <c r="N947" s="176"/>
    </row>
    <row r="948" ht="19.5" customHeight="1">
      <c r="N948" s="176"/>
    </row>
    <row r="949" ht="19.5" customHeight="1">
      <c r="N949" s="176"/>
    </row>
    <row r="950" ht="19.5" customHeight="1">
      <c r="N950" s="176"/>
    </row>
    <row r="951" ht="19.5" customHeight="1">
      <c r="N951" s="176"/>
    </row>
    <row r="952" ht="19.5" customHeight="1">
      <c r="N952" s="176"/>
    </row>
    <row r="953" ht="19.5" customHeight="1">
      <c r="N953" s="176"/>
    </row>
    <row r="954" ht="19.5" customHeight="1">
      <c r="N954" s="176"/>
    </row>
    <row r="955" ht="19.5" customHeight="1">
      <c r="N955" s="176"/>
    </row>
    <row r="956" ht="19.5" customHeight="1">
      <c r="N956" s="176"/>
    </row>
    <row r="957" ht="19.5" customHeight="1">
      <c r="N957" s="176"/>
    </row>
    <row r="958" ht="19.5" customHeight="1">
      <c r="N958" s="176"/>
    </row>
    <row r="959" ht="19.5" customHeight="1">
      <c r="N959" s="176"/>
    </row>
    <row r="960" ht="19.5" customHeight="1">
      <c r="N960" s="176"/>
    </row>
    <row r="961" ht="19.5" customHeight="1">
      <c r="N961" s="176"/>
    </row>
    <row r="962" ht="19.5" customHeight="1">
      <c r="N962" s="176"/>
    </row>
    <row r="963" ht="19.5" customHeight="1">
      <c r="N963" s="176"/>
    </row>
    <row r="964" ht="19.5" customHeight="1">
      <c r="N964" s="176"/>
    </row>
    <row r="965" ht="19.5" customHeight="1">
      <c r="N965" s="176"/>
    </row>
    <row r="966" ht="19.5" customHeight="1">
      <c r="N966" s="176"/>
    </row>
    <row r="967" ht="19.5" customHeight="1">
      <c r="N967" s="176"/>
    </row>
    <row r="968" ht="19.5" customHeight="1">
      <c r="N968" s="176"/>
    </row>
    <row r="969" ht="19.5" customHeight="1">
      <c r="N969" s="176"/>
    </row>
    <row r="970" ht="19.5" customHeight="1">
      <c r="N970" s="176"/>
    </row>
    <row r="971" ht="19.5" customHeight="1">
      <c r="N971" s="176"/>
    </row>
    <row r="972" ht="19.5" customHeight="1">
      <c r="N972" s="176"/>
    </row>
    <row r="973" ht="19.5" customHeight="1">
      <c r="N973" s="176"/>
    </row>
    <row r="974" ht="19.5" customHeight="1">
      <c r="N974" s="176"/>
    </row>
    <row r="975" ht="19.5" customHeight="1">
      <c r="N975" s="176"/>
    </row>
    <row r="976" ht="19.5" customHeight="1">
      <c r="N976" s="176"/>
    </row>
    <row r="977" ht="19.5" customHeight="1">
      <c r="N977" s="176"/>
    </row>
    <row r="978" ht="19.5" customHeight="1">
      <c r="N978" s="176"/>
    </row>
    <row r="979" ht="19.5" customHeight="1">
      <c r="N979" s="176"/>
    </row>
    <row r="980" ht="19.5" customHeight="1">
      <c r="N980" s="176"/>
    </row>
    <row r="981" ht="19.5" customHeight="1">
      <c r="N981" s="176"/>
    </row>
    <row r="982" ht="19.5" customHeight="1">
      <c r="N982" s="176"/>
    </row>
    <row r="983" ht="19.5" customHeight="1">
      <c r="N983" s="176"/>
    </row>
    <row r="984" ht="19.5" customHeight="1">
      <c r="N984" s="176"/>
    </row>
    <row r="985" ht="19.5" customHeight="1">
      <c r="N985" s="176"/>
    </row>
    <row r="986" ht="19.5" customHeight="1">
      <c r="N986" s="176"/>
    </row>
    <row r="987" ht="19.5" customHeight="1">
      <c r="N987" s="176"/>
    </row>
    <row r="988" ht="19.5" customHeight="1">
      <c r="N988" s="176"/>
    </row>
    <row r="989" ht="19.5" customHeight="1">
      <c r="N989" s="176"/>
    </row>
    <row r="990" ht="19.5" customHeight="1">
      <c r="N990" s="176"/>
    </row>
    <row r="991" ht="19.5" customHeight="1">
      <c r="N991" s="176"/>
    </row>
    <row r="992" ht="19.5" customHeight="1">
      <c r="N992" s="176"/>
    </row>
    <row r="993" ht="19.5" customHeight="1">
      <c r="N993" s="176"/>
    </row>
    <row r="994" ht="19.5" customHeight="1">
      <c r="N994" s="176"/>
    </row>
    <row r="995" ht="19.5" customHeight="1">
      <c r="N995" s="176"/>
    </row>
    <row r="996" ht="19.5" customHeight="1">
      <c r="N996" s="176"/>
    </row>
    <row r="997" ht="19.5" customHeight="1">
      <c r="N997" s="176"/>
    </row>
    <row r="998" ht="19.5" customHeight="1">
      <c r="N998" s="176"/>
    </row>
    <row r="999" ht="19.5" customHeight="1">
      <c r="N999" s="176"/>
    </row>
    <row r="1000" ht="19.5" customHeight="1">
      <c r="N1000" s="176"/>
    </row>
  </sheetData>
  <mergeCells count="18">
    <mergeCell ref="G24:G26"/>
    <mergeCell ref="I24:I26"/>
    <mergeCell ref="D7:F7"/>
    <mergeCell ref="D11:F11"/>
    <mergeCell ref="C27:E27"/>
    <mergeCell ref="F24:F26"/>
    <mergeCell ref="C24:E26"/>
    <mergeCell ref="F15:H15"/>
    <mergeCell ref="F16:H16"/>
    <mergeCell ref="F17:H17"/>
    <mergeCell ref="F14:H14"/>
    <mergeCell ref="F18:H18"/>
    <mergeCell ref="G4:G6"/>
    <mergeCell ref="C4:C6"/>
    <mergeCell ref="K4:K6"/>
    <mergeCell ref="C28:E28"/>
    <mergeCell ref="C30:E30"/>
    <mergeCell ref="D3:F3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22"/>
    <col customWidth="1" min="2" max="11" width="8.33"/>
    <col customWidth="1" min="12" max="12" width="5.67"/>
    <col customWidth="1" min="13" max="13" width="20.44"/>
    <col customWidth="1" min="14" max="26" width="8.33"/>
  </cols>
  <sheetData>
    <row r="1" ht="19.5" customHeight="1">
      <c r="C1" t="s">
        <v>1</v>
      </c>
      <c r="M1" s="28" t="s">
        <v>2</v>
      </c>
      <c r="N1" s="2">
        <v>825.0</v>
      </c>
    </row>
    <row r="2" ht="19.5" customHeight="1">
      <c r="B2" s="29" t="s">
        <v>14</v>
      </c>
      <c r="C2" s="30">
        <v>1.0</v>
      </c>
      <c r="D2" s="30">
        <v>2.0</v>
      </c>
      <c r="E2" s="30">
        <v>3.0</v>
      </c>
      <c r="F2" s="30" t="s">
        <v>15</v>
      </c>
      <c r="G2" s="30" t="s">
        <v>16</v>
      </c>
      <c r="H2" s="30" t="s">
        <v>17</v>
      </c>
      <c r="I2" s="30" t="s">
        <v>18</v>
      </c>
      <c r="J2" s="30" t="s">
        <v>19</v>
      </c>
      <c r="K2" s="31" t="s">
        <v>20</v>
      </c>
      <c r="M2" s="10" t="s">
        <v>7</v>
      </c>
      <c r="N2" s="11">
        <v>142.0</v>
      </c>
    </row>
    <row r="3" ht="19.5" customHeight="1">
      <c r="A3" t="s">
        <v>21</v>
      </c>
      <c r="B3" s="32">
        <v>1.0</v>
      </c>
      <c r="C3" s="33"/>
      <c r="D3" s="34">
        <f>K3-sum(G3:J3)</f>
        <v>2</v>
      </c>
      <c r="E3" s="35"/>
      <c r="F3" s="37"/>
      <c r="G3" s="39">
        <f>(N17-(N15-(N16-N13)))</f>
        <v>11</v>
      </c>
      <c r="H3" s="41">
        <f>0/4*H11</f>
        <v>0</v>
      </c>
      <c r="I3" s="41">
        <f>0/14*I11</f>
        <v>0</v>
      </c>
      <c r="J3" s="43">
        <f>0/83*J11</f>
        <v>0</v>
      </c>
      <c r="K3" s="44">
        <f>(N14-N12)+(N17-(N15-(N16-N13)))</f>
        <v>13</v>
      </c>
      <c r="M3" s="10" t="s">
        <v>8</v>
      </c>
      <c r="N3" s="11">
        <v>60.0</v>
      </c>
    </row>
    <row r="4" ht="19.5" customHeight="1">
      <c r="B4" s="32">
        <v>2.0</v>
      </c>
      <c r="C4" s="47">
        <f>C11-sum(C7:C10)</f>
        <v>-0.02780168542</v>
      </c>
      <c r="D4" s="48"/>
      <c r="E4" s="49"/>
      <c r="F4" s="50">
        <v>0.0</v>
      </c>
      <c r="G4" s="52">
        <f>G11-G3-sum(G8:G10)</f>
        <v>15.42718447</v>
      </c>
      <c r="H4" s="53">
        <f>0/4*H11</f>
        <v>0</v>
      </c>
      <c r="I4" s="53">
        <f>1/14*I11</f>
        <v>1.428571429</v>
      </c>
      <c r="J4" s="55">
        <f>1/83*J11</f>
        <v>0.686746988</v>
      </c>
      <c r="K4" s="56">
        <f>sum(C4:J6)</f>
        <v>19.94327263</v>
      </c>
      <c r="M4" s="10" t="s">
        <v>9</v>
      </c>
      <c r="N4" s="11">
        <v>1.0</v>
      </c>
    </row>
    <row r="5" ht="19.5" customHeight="1">
      <c r="B5" s="32">
        <v>3.0</v>
      </c>
      <c r="C5" s="57"/>
      <c r="D5" s="59" t="s">
        <v>35</v>
      </c>
      <c r="E5" s="48"/>
      <c r="F5" s="59" t="s">
        <v>38</v>
      </c>
      <c r="G5" s="60"/>
      <c r="H5" s="53">
        <f>2/4*H11</f>
        <v>1</v>
      </c>
      <c r="I5" s="53">
        <f>1/14*I11</f>
        <v>1.428571429</v>
      </c>
      <c r="J5" s="55">
        <f>0/83*J11</f>
        <v>0</v>
      </c>
      <c r="K5" s="61"/>
      <c r="M5" s="10" t="s">
        <v>10</v>
      </c>
      <c r="N5" s="11">
        <v>172.0</v>
      </c>
    </row>
    <row r="6" ht="19.5" customHeight="1">
      <c r="B6" s="32" t="s">
        <v>15</v>
      </c>
      <c r="C6" s="62"/>
      <c r="D6" s="50">
        <v>0.0</v>
      </c>
      <c r="E6" s="49"/>
      <c r="F6" s="48"/>
      <c r="G6" s="63"/>
      <c r="H6" s="53">
        <f>0/4*H11</f>
        <v>0</v>
      </c>
      <c r="I6" s="53">
        <f>0/14*I11</f>
        <v>0</v>
      </c>
      <c r="J6" s="55">
        <f>0/83*J11</f>
        <v>0</v>
      </c>
      <c r="K6" s="64"/>
      <c r="M6" s="10" t="s">
        <v>11</v>
      </c>
      <c r="N6" s="11">
        <v>80.0</v>
      </c>
    </row>
    <row r="7" ht="19.5" customHeight="1">
      <c r="B7" s="32" t="s">
        <v>16</v>
      </c>
      <c r="C7" s="65">
        <f>N13</f>
        <v>99</v>
      </c>
      <c r="D7" s="66">
        <f>K7-C7-sum(H7:J7)</f>
        <v>290.2065404</v>
      </c>
      <c r="E7" s="67"/>
      <c r="F7" s="68"/>
      <c r="G7" s="48"/>
      <c r="H7" s="53">
        <f>0/4*H11</f>
        <v>0</v>
      </c>
      <c r="I7" s="53">
        <f>5/14*I11</f>
        <v>7.142857143</v>
      </c>
      <c r="J7" s="55">
        <f>49/83*J11</f>
        <v>33.65060241</v>
      </c>
      <c r="K7" s="69">
        <f>N12+N13</f>
        <v>430</v>
      </c>
      <c r="M7" s="10" t="s">
        <v>12</v>
      </c>
      <c r="N7" s="11">
        <v>23.0</v>
      </c>
    </row>
    <row r="8" ht="19.5" customHeight="1">
      <c r="B8" s="32" t="s">
        <v>17</v>
      </c>
      <c r="C8" s="70">
        <f>1/71*K8</f>
        <v>0.9577464789</v>
      </c>
      <c r="D8" s="53">
        <f>10/71*K8</f>
        <v>9.577464789</v>
      </c>
      <c r="E8" s="53">
        <f>40/71*K8</f>
        <v>38.30985915</v>
      </c>
      <c r="F8" s="53">
        <f>0/71*K8</f>
        <v>0</v>
      </c>
      <c r="G8" s="53">
        <f>0/71*K8</f>
        <v>0</v>
      </c>
      <c r="H8" s="48"/>
      <c r="I8" s="53">
        <f>7/71*K8</f>
        <v>6.704225352</v>
      </c>
      <c r="J8" s="55">
        <f>13/71*K8</f>
        <v>12.45070423</v>
      </c>
      <c r="K8" s="71">
        <f>N8</f>
        <v>68</v>
      </c>
      <c r="M8" s="72" t="s">
        <v>13</v>
      </c>
      <c r="N8" s="26">
        <v>68.0</v>
      </c>
    </row>
    <row r="9" ht="19.5" customHeight="1">
      <c r="B9" s="32" t="s">
        <v>18</v>
      </c>
      <c r="C9" s="70">
        <f>2/51*K9</f>
        <v>1.215686275</v>
      </c>
      <c r="D9" s="53">
        <f>13/51*K9</f>
        <v>7.901960784</v>
      </c>
      <c r="E9" s="53">
        <f>15/51*K9</f>
        <v>9.117647059</v>
      </c>
      <c r="F9" s="53">
        <f>0/51*K9</f>
        <v>0</v>
      </c>
      <c r="G9" s="53">
        <f>0/51*K9</f>
        <v>0</v>
      </c>
      <c r="H9" s="53">
        <f>1/51*K9</f>
        <v>0.6078431373</v>
      </c>
      <c r="I9" s="73"/>
      <c r="J9" s="55">
        <f>20/51*K9</f>
        <v>12.15686275</v>
      </c>
      <c r="K9" s="71">
        <f>N10</f>
        <v>31</v>
      </c>
      <c r="M9" s="72" t="s">
        <v>23</v>
      </c>
      <c r="N9" s="26">
        <v>2.0</v>
      </c>
    </row>
    <row r="10" ht="19.5" customHeight="1">
      <c r="B10" s="32" t="s">
        <v>19</v>
      </c>
      <c r="C10" s="74">
        <f>39/103*K10</f>
        <v>23.85436893</v>
      </c>
      <c r="D10" s="75">
        <f>26/103*K10</f>
        <v>15.90291262</v>
      </c>
      <c r="E10" s="75">
        <f>1/103*K10</f>
        <v>0.6116504854</v>
      </c>
      <c r="F10" s="75">
        <f>4/103*K10</f>
        <v>2.446601942</v>
      </c>
      <c r="G10" s="75">
        <f>32/103*K10</f>
        <v>19.57281553</v>
      </c>
      <c r="H10" s="75">
        <f>1/103*K10</f>
        <v>0.6116504854</v>
      </c>
      <c r="I10" s="75">
        <f>0/103*K10</f>
        <v>0</v>
      </c>
      <c r="J10" s="76"/>
      <c r="K10" s="71">
        <f>N18</f>
        <v>63</v>
      </c>
      <c r="M10" s="72" t="s">
        <v>25</v>
      </c>
      <c r="N10" s="26">
        <v>31.0</v>
      </c>
    </row>
    <row r="11" ht="19.5" customHeight="1">
      <c r="B11" s="31" t="s">
        <v>20</v>
      </c>
      <c r="C11" s="9">
        <f>N16</f>
        <v>125</v>
      </c>
      <c r="D11" s="77">
        <f>sum(D3:F10)</f>
        <v>376.0746373</v>
      </c>
      <c r="E11" s="78"/>
      <c r="F11" s="64"/>
      <c r="G11" s="9">
        <f>N17</f>
        <v>46</v>
      </c>
      <c r="H11" s="79">
        <f>N9</f>
        <v>2</v>
      </c>
      <c r="I11" s="79">
        <f>N11</f>
        <v>20</v>
      </c>
      <c r="J11" s="79">
        <f>N19</f>
        <v>57</v>
      </c>
      <c r="K11" s="80"/>
      <c r="M11" s="72" t="s">
        <v>26</v>
      </c>
      <c r="N11" s="26">
        <v>20.0</v>
      </c>
    </row>
    <row r="12" ht="19.5" customHeight="1">
      <c r="M12" s="10" t="s">
        <v>27</v>
      </c>
      <c r="N12" s="11">
        <v>331.0</v>
      </c>
    </row>
    <row r="13" ht="19.5" customHeight="1">
      <c r="I13" s="81" t="s">
        <v>38</v>
      </c>
      <c r="J13" s="81"/>
      <c r="M13" s="10" t="s">
        <v>28</v>
      </c>
      <c r="N13" s="11">
        <v>99.0</v>
      </c>
    </row>
    <row r="14" ht="19.5" customHeight="1">
      <c r="B14" s="82" t="s">
        <v>39</v>
      </c>
      <c r="C14" s="83"/>
      <c r="D14" s="84">
        <f>sum(K3:K10)</f>
        <v>624.9432726</v>
      </c>
      <c r="F14" s="25" t="s">
        <v>40</v>
      </c>
      <c r="G14" s="83"/>
      <c r="H14" s="83"/>
      <c r="I14" s="85">
        <f>sum(C3:F6)/D14</f>
        <v>0.003155803736</v>
      </c>
      <c r="J14" s="84">
        <f t="shared" ref="J14:J19" si="1">$D$14*I14</f>
        <v>1.972198315</v>
      </c>
      <c r="M14" s="10" t="s">
        <v>29</v>
      </c>
      <c r="N14" s="54">
        <v>333.0</v>
      </c>
    </row>
    <row r="15" ht="19.5" customHeight="1">
      <c r="B15" s="86"/>
      <c r="C15" s="78"/>
      <c r="D15" s="87"/>
      <c r="F15" s="10" t="s">
        <v>41</v>
      </c>
      <c r="I15" s="88">
        <f>sum(G7:J10)/D14</f>
        <v>0.1486495897</v>
      </c>
      <c r="J15" s="84">
        <f t="shared" si="1"/>
        <v>92.89756103</v>
      </c>
      <c r="M15" s="10" t="s">
        <v>30</v>
      </c>
      <c r="N15" s="11">
        <v>61.0</v>
      </c>
    </row>
    <row r="16" ht="19.5" customHeight="1">
      <c r="B16" s="10" t="s">
        <v>42</v>
      </c>
      <c r="D16" s="89">
        <f>(N12+N13+N15-N16)/(N12+N13+N15)</f>
        <v>0.7454175153</v>
      </c>
      <c r="E16" s="90"/>
      <c r="F16" s="91" t="s">
        <v>43</v>
      </c>
      <c r="G16" s="67"/>
      <c r="H16" s="67"/>
      <c r="I16" s="92">
        <f>I14+I15</f>
        <v>0.1518053934</v>
      </c>
      <c r="J16" s="84">
        <f t="shared" si="1"/>
        <v>94.86975935</v>
      </c>
      <c r="M16" s="10" t="s">
        <v>31</v>
      </c>
      <c r="N16" s="54">
        <f>119+6</f>
        <v>125</v>
      </c>
      <c r="O16" s="152" t="s">
        <v>60</v>
      </c>
    </row>
    <row r="17" ht="19.5" customHeight="1">
      <c r="B17" s="10" t="s">
        <v>44</v>
      </c>
      <c r="D17" s="89"/>
      <c r="F17" s="10" t="s">
        <v>45</v>
      </c>
      <c r="I17" s="88">
        <f>sum(C7:F10)/D14</f>
        <v>0.7986363896</v>
      </c>
      <c r="J17" s="84">
        <f t="shared" si="1"/>
        <v>499.102439</v>
      </c>
      <c r="M17" s="10" t="s">
        <v>32</v>
      </c>
      <c r="N17" s="11">
        <v>46.0</v>
      </c>
    </row>
    <row r="18" ht="19.5" customHeight="1">
      <c r="B18" s="93" t="s">
        <v>46</v>
      </c>
      <c r="C18" s="78"/>
      <c r="D18" s="89"/>
      <c r="F18" s="10" t="s">
        <v>47</v>
      </c>
      <c r="I18" s="88">
        <f>sum(G3:J6)/D14</f>
        <v>0.04955821699</v>
      </c>
      <c r="J18" s="84">
        <f t="shared" si="1"/>
        <v>30.97107431</v>
      </c>
      <c r="M18" s="95" t="s">
        <v>33</v>
      </c>
      <c r="N18" s="26">
        <v>63.0</v>
      </c>
    </row>
    <row r="19" ht="19.5" customHeight="1">
      <c r="B19" s="93" t="s">
        <v>48</v>
      </c>
      <c r="C19" s="96"/>
      <c r="D19" s="154"/>
      <c r="F19" s="91" t="s">
        <v>49</v>
      </c>
      <c r="G19" s="98"/>
      <c r="H19" s="67"/>
      <c r="I19" s="92">
        <f>I17+I18</f>
        <v>0.8481946066</v>
      </c>
      <c r="J19" s="99">
        <f t="shared" si="1"/>
        <v>530.0735133</v>
      </c>
      <c r="M19" s="95" t="s">
        <v>34</v>
      </c>
      <c r="N19" s="26">
        <v>57.0</v>
      </c>
    </row>
    <row r="20" ht="19.5" customHeight="1">
      <c r="F20" s="93" t="s">
        <v>50</v>
      </c>
      <c r="G20" s="96"/>
      <c r="H20" s="78"/>
      <c r="I20" s="100">
        <f>D14*(I17-I18)</f>
        <v>468.1313647</v>
      </c>
      <c r="J20" s="87"/>
      <c r="M20" s="10" t="s">
        <v>36</v>
      </c>
      <c r="N20" s="11">
        <v>97.0</v>
      </c>
    </row>
    <row r="21" ht="19.5" customHeight="1">
      <c r="M21" s="10" t="s">
        <v>37</v>
      </c>
      <c r="N21" s="126">
        <v>5.0</v>
      </c>
    </row>
    <row r="22" ht="19.5" customHeight="1">
      <c r="B22" s="102"/>
      <c r="C22" s="102"/>
      <c r="D22" s="103"/>
      <c r="M22" s="93" t="s">
        <v>51</v>
      </c>
      <c r="N22" s="161"/>
    </row>
    <row r="23" ht="19.5" customHeight="1">
      <c r="B23" s="80">
        <v>825.0</v>
      </c>
      <c r="C23" s="105">
        <v>2.0</v>
      </c>
      <c r="D23" s="105">
        <v>3.0</v>
      </c>
      <c r="E23" s="106" t="s">
        <v>15</v>
      </c>
      <c r="F23" s="106">
        <v>1.0</v>
      </c>
      <c r="G23" s="106" t="s">
        <v>16</v>
      </c>
      <c r="H23" s="106" t="s">
        <v>52</v>
      </c>
      <c r="I23" s="107" t="s">
        <v>20</v>
      </c>
    </row>
    <row r="24" ht="19.5" customHeight="1">
      <c r="B24" s="109">
        <v>2.0</v>
      </c>
      <c r="C24" s="110"/>
      <c r="D24" s="111"/>
      <c r="E24" s="112"/>
      <c r="F24" s="113">
        <f t="shared" ref="F24:G24" si="2">F30-sum(F27:F29)</f>
        <v>-0.02780168542</v>
      </c>
      <c r="G24" s="113">
        <f t="shared" si="2"/>
        <v>15.42718447</v>
      </c>
      <c r="H24" s="114">
        <f t="shared" ref="H24:H26" si="3">sum(H4:J4)</f>
        <v>2.115318417</v>
      </c>
      <c r="I24" s="115">
        <f>sum(C24:H26)</f>
        <v>19.94327263</v>
      </c>
      <c r="M24" s="116" t="s">
        <v>53</v>
      </c>
      <c r="N24" s="166">
        <f>N2+N3</f>
        <v>202</v>
      </c>
    </row>
    <row r="25" ht="19.5" customHeight="1">
      <c r="B25" s="109">
        <v>3.0</v>
      </c>
      <c r="C25" s="118"/>
      <c r="E25" s="61"/>
      <c r="F25" s="60"/>
      <c r="G25" s="60"/>
      <c r="H25" s="119">
        <f t="shared" si="3"/>
        <v>2.428571429</v>
      </c>
      <c r="I25" s="61"/>
      <c r="M25" s="120" t="s">
        <v>54</v>
      </c>
      <c r="N25" s="22">
        <f>N4+N5</f>
        <v>173</v>
      </c>
    </row>
    <row r="26" ht="19.5" customHeight="1">
      <c r="B26" s="109" t="s">
        <v>15</v>
      </c>
      <c r="C26" s="121"/>
      <c r="D26" s="78"/>
      <c r="E26" s="64"/>
      <c r="F26" s="63"/>
      <c r="G26" s="63"/>
      <c r="H26" s="119">
        <f t="shared" si="3"/>
        <v>0</v>
      </c>
      <c r="I26" s="64"/>
      <c r="M26" s="120" t="s">
        <v>55</v>
      </c>
      <c r="N26" s="22">
        <f>N6+N7</f>
        <v>103</v>
      </c>
    </row>
    <row r="27" ht="19.5" customHeight="1">
      <c r="B27" s="122">
        <v>1.0</v>
      </c>
      <c r="C27" s="167">
        <f>I27-sum(G27:H27)</f>
        <v>2</v>
      </c>
      <c r="D27" s="67"/>
      <c r="E27" s="68"/>
      <c r="F27" s="124"/>
      <c r="G27" s="125">
        <f>(N17-(N15-(N16-N13)))</f>
        <v>11</v>
      </c>
      <c r="H27" s="119">
        <f>sum(H3:J3)</f>
        <v>0</v>
      </c>
      <c r="I27" s="127">
        <f>(N14-N12)+(N17-(N15-(N16-N13)))</f>
        <v>13</v>
      </c>
      <c r="M27" s="120" t="s">
        <v>56</v>
      </c>
      <c r="N27" s="22">
        <f>N8+N9</f>
        <v>70</v>
      </c>
    </row>
    <row r="28" ht="19.5" customHeight="1">
      <c r="B28" s="122" t="s">
        <v>16</v>
      </c>
      <c r="C28" s="123">
        <f>I28-sum(F28:H28)</f>
        <v>290.2065404</v>
      </c>
      <c r="D28" s="67"/>
      <c r="E28" s="68"/>
      <c r="F28" s="125">
        <f>N13</f>
        <v>99</v>
      </c>
      <c r="G28" s="124"/>
      <c r="H28" s="119">
        <f>sum(H7:J7)</f>
        <v>40.79345955</v>
      </c>
      <c r="I28" s="127">
        <f>N12+N13</f>
        <v>430</v>
      </c>
      <c r="M28" s="120" t="s">
        <v>57</v>
      </c>
      <c r="N28" s="22">
        <f>N10+N11</f>
        <v>51</v>
      </c>
    </row>
    <row r="29" ht="19.5" customHeight="1">
      <c r="B29" s="122" t="s">
        <v>52</v>
      </c>
      <c r="C29" s="133">
        <f t="shared" ref="C29:E29" si="4">sum(D8:D10)</f>
        <v>33.38233819</v>
      </c>
      <c r="D29" s="137">
        <f t="shared" si="4"/>
        <v>48.0391567</v>
      </c>
      <c r="E29" s="137">
        <f t="shared" si="4"/>
        <v>2.446601942</v>
      </c>
      <c r="F29" s="137">
        <f>sum(C8:C10)</f>
        <v>26.02780169</v>
      </c>
      <c r="G29" s="137">
        <f>sum(G8:G10)</f>
        <v>19.57281553</v>
      </c>
      <c r="H29" s="142">
        <f>sum(H8:J10)</f>
        <v>32.53128595</v>
      </c>
      <c r="I29" s="144">
        <f>sum(C29:H29)</f>
        <v>162</v>
      </c>
      <c r="M29" s="120" t="s">
        <v>59</v>
      </c>
      <c r="N29" s="22">
        <f>N18+N19</f>
        <v>120</v>
      </c>
    </row>
    <row r="30" ht="19.5" customHeight="1">
      <c r="B30" s="107" t="s">
        <v>20</v>
      </c>
      <c r="C30" s="168">
        <f>sum(C24:E29)</f>
        <v>376.0746373</v>
      </c>
      <c r="D30" s="78"/>
      <c r="E30" s="64"/>
      <c r="F30" s="87">
        <f>N16</f>
        <v>125</v>
      </c>
      <c r="G30" s="87">
        <f>N17</f>
        <v>46</v>
      </c>
      <c r="H30" s="100">
        <f>sum(H24:H29)</f>
        <v>77.86863534</v>
      </c>
      <c r="I30" s="169"/>
      <c r="M30" s="120" t="s">
        <v>61</v>
      </c>
      <c r="N30" s="22">
        <f>N14+N15</f>
        <v>394</v>
      </c>
    </row>
    <row r="31" ht="19.5" customHeight="1">
      <c r="M31" s="120" t="s">
        <v>62</v>
      </c>
      <c r="N31" s="22">
        <f>N12+N13+N17</f>
        <v>476</v>
      </c>
    </row>
    <row r="32" ht="19.5" customHeight="1">
      <c r="M32" s="170" t="s">
        <v>63</v>
      </c>
      <c r="N32" s="171">
        <f>N20+N21</f>
        <v>102</v>
      </c>
    </row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9.5" customHeight="1">
      <c r="N39" s="164"/>
    </row>
    <row r="40" ht="19.5" customHeight="1">
      <c r="N40" s="164"/>
    </row>
    <row r="41" ht="19.5" customHeight="1"/>
    <row r="42" ht="19.5" customHeight="1"/>
    <row r="43" ht="19.5" customHeight="1"/>
    <row r="44" ht="19.5" customHeight="1"/>
    <row r="45" ht="19.5" customHeight="1"/>
    <row r="46" ht="19.5" customHeight="1"/>
    <row r="47" ht="19.5" customHeight="1"/>
    <row r="48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</sheetData>
  <mergeCells count="18">
    <mergeCell ref="F14:H14"/>
    <mergeCell ref="D7:F7"/>
    <mergeCell ref="D11:F11"/>
    <mergeCell ref="C4:C6"/>
    <mergeCell ref="G4:G6"/>
    <mergeCell ref="D3:F3"/>
    <mergeCell ref="K4:K6"/>
    <mergeCell ref="F24:F26"/>
    <mergeCell ref="G24:G26"/>
    <mergeCell ref="I24:I26"/>
    <mergeCell ref="F15:H15"/>
    <mergeCell ref="F18:H18"/>
    <mergeCell ref="C24:E26"/>
    <mergeCell ref="F17:H17"/>
    <mergeCell ref="F16:H16"/>
    <mergeCell ref="C28:E28"/>
    <mergeCell ref="C30:E30"/>
    <mergeCell ref="C27:E2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22"/>
    <col customWidth="1" min="2" max="11" width="8.33"/>
    <col customWidth="1" min="12" max="12" width="5.67"/>
    <col customWidth="1" min="13" max="13" width="20.44"/>
    <col customWidth="1" min="14" max="26" width="8.33"/>
  </cols>
  <sheetData>
    <row r="1" ht="19.5" customHeight="1">
      <c r="C1" t="s">
        <v>1</v>
      </c>
      <c r="M1" s="28" t="s">
        <v>2</v>
      </c>
      <c r="N1" s="3">
        <v>1125.0</v>
      </c>
    </row>
    <row r="2" ht="19.5" customHeight="1">
      <c r="B2" s="29">
        <v>1125.0</v>
      </c>
      <c r="C2" s="30">
        <v>1.0</v>
      </c>
      <c r="D2" s="30">
        <v>2.0</v>
      </c>
      <c r="E2" s="30">
        <v>3.0</v>
      </c>
      <c r="F2" s="30" t="s">
        <v>15</v>
      </c>
      <c r="G2" s="30" t="s">
        <v>16</v>
      </c>
      <c r="H2" s="30" t="s">
        <v>17</v>
      </c>
      <c r="I2" s="30" t="s">
        <v>18</v>
      </c>
      <c r="J2" s="30" t="s">
        <v>19</v>
      </c>
      <c r="K2" s="31" t="s">
        <v>20</v>
      </c>
      <c r="M2" s="10" t="s">
        <v>7</v>
      </c>
      <c r="N2" s="12">
        <v>117.0</v>
      </c>
    </row>
    <row r="3" ht="19.5" customHeight="1">
      <c r="A3" t="s">
        <v>21</v>
      </c>
      <c r="B3" s="32">
        <v>1.0</v>
      </c>
      <c r="C3" s="33"/>
      <c r="D3" s="40">
        <f>K3-sum(G3:J3)</f>
        <v>50.67027027</v>
      </c>
      <c r="E3" s="35"/>
      <c r="F3" s="37"/>
      <c r="G3" s="39">
        <f>(N17-(N15-(N16-N13)))</f>
        <v>96</v>
      </c>
      <c r="H3" s="41">
        <f>0/50*H11</f>
        <v>0</v>
      </c>
      <c r="I3" s="41">
        <f>4/20*I11</f>
        <v>4.6</v>
      </c>
      <c r="J3" s="43">
        <f>12/37*J11</f>
        <v>9.72972973</v>
      </c>
      <c r="K3" s="44">
        <f>(N14-N12)+(N17-(N15-(N16-N13)))</f>
        <v>161</v>
      </c>
      <c r="M3" s="10" t="s">
        <v>8</v>
      </c>
      <c r="N3" s="12">
        <v>99.0</v>
      </c>
    </row>
    <row r="4" ht="19.5" customHeight="1">
      <c r="B4" s="32">
        <v>2.0</v>
      </c>
      <c r="C4" s="47">
        <f>C11-sum(C7:C10)</f>
        <v>22.5</v>
      </c>
      <c r="D4" s="48"/>
      <c r="E4" s="49"/>
      <c r="F4" s="50">
        <v>0.0</v>
      </c>
      <c r="G4" s="52">
        <f>G11-G3-sum(G8:G10)</f>
        <v>151</v>
      </c>
      <c r="H4" s="53">
        <f>1/50*H11</f>
        <v>0.96</v>
      </c>
      <c r="I4" s="53">
        <f>2/20*I11</f>
        <v>2.3</v>
      </c>
      <c r="J4" s="55">
        <f>0/37*J11</f>
        <v>0</v>
      </c>
      <c r="K4" s="56">
        <f>sum(C4:J6)</f>
        <v>224.0181081</v>
      </c>
      <c r="M4" s="10" t="s">
        <v>9</v>
      </c>
      <c r="N4" s="12">
        <v>118.0</v>
      </c>
    </row>
    <row r="5" ht="19.5" customHeight="1">
      <c r="B5" s="32">
        <v>3.0</v>
      </c>
      <c r="C5" s="57"/>
      <c r="D5" s="59" t="s">
        <v>35</v>
      </c>
      <c r="E5" s="48"/>
      <c r="F5" s="59" t="s">
        <v>38</v>
      </c>
      <c r="G5" s="60"/>
      <c r="H5" s="53">
        <f>30/50*H11</f>
        <v>28.8</v>
      </c>
      <c r="I5" s="53">
        <f>8/20*I11</f>
        <v>9.2</v>
      </c>
      <c r="J5" s="55">
        <f>1/37*J11</f>
        <v>0.8108108108</v>
      </c>
      <c r="K5" s="61"/>
      <c r="M5" s="10" t="s">
        <v>10</v>
      </c>
      <c r="N5" s="12">
        <v>56.0</v>
      </c>
    </row>
    <row r="6" ht="19.5" customHeight="1">
      <c r="B6" s="32" t="s">
        <v>15</v>
      </c>
      <c r="C6" s="62"/>
      <c r="D6" s="50">
        <v>0.0</v>
      </c>
      <c r="E6" s="49"/>
      <c r="F6" s="48"/>
      <c r="G6" s="63"/>
      <c r="H6" s="53">
        <f>0/50*H11</f>
        <v>0</v>
      </c>
      <c r="I6" s="53">
        <f>1/20*I11</f>
        <v>1.15</v>
      </c>
      <c r="J6" s="55">
        <f>9/37*J11</f>
        <v>7.297297297</v>
      </c>
      <c r="K6" s="64"/>
      <c r="M6" s="10" t="s">
        <v>11</v>
      </c>
      <c r="N6" s="12">
        <v>38.0</v>
      </c>
    </row>
    <row r="7" ht="19.5" customHeight="1">
      <c r="B7" s="32" t="s">
        <v>16</v>
      </c>
      <c r="C7" s="65">
        <f>N13</f>
        <v>62</v>
      </c>
      <c r="D7" s="66">
        <f>K7-C7-sum(H7:J7)</f>
        <v>105.1594595</v>
      </c>
      <c r="E7" s="67"/>
      <c r="F7" s="68"/>
      <c r="G7" s="48"/>
      <c r="H7" s="53">
        <f>0/50*H11</f>
        <v>0</v>
      </c>
      <c r="I7" s="53">
        <f>2/20*I11</f>
        <v>2.3</v>
      </c>
      <c r="J7" s="55">
        <f>13/37*J11</f>
        <v>10.54054054</v>
      </c>
      <c r="K7" s="69">
        <f>N12+N13</f>
        <v>180</v>
      </c>
      <c r="M7" s="10" t="s">
        <v>12</v>
      </c>
      <c r="N7" s="12">
        <v>73.0</v>
      </c>
    </row>
    <row r="8" ht="19.5" customHeight="1">
      <c r="B8" s="32" t="s">
        <v>17</v>
      </c>
      <c r="C8" s="70">
        <f>0/15*K8</f>
        <v>0</v>
      </c>
      <c r="D8" s="53">
        <f>2/15*K8</f>
        <v>2.666666667</v>
      </c>
      <c r="E8" s="53">
        <f>7/15*K8</f>
        <v>9.333333333</v>
      </c>
      <c r="F8" s="53">
        <f>2/15*K8</f>
        <v>2.666666667</v>
      </c>
      <c r="G8" s="53">
        <f>2/15*K8</f>
        <v>2.666666667</v>
      </c>
      <c r="H8" s="48"/>
      <c r="I8" s="53">
        <f>1/15*K8</f>
        <v>1.333333333</v>
      </c>
      <c r="J8" s="55">
        <f>1/15*K8</f>
        <v>1.333333333</v>
      </c>
      <c r="K8" s="71">
        <f>N8</f>
        <v>20</v>
      </c>
      <c r="M8" s="72" t="s">
        <v>13</v>
      </c>
      <c r="N8" s="27">
        <v>20.0</v>
      </c>
      <c r="P8" s="209">
        <f>sum(C8:G8)</f>
        <v>17.33333333</v>
      </c>
    </row>
    <row r="9" ht="19.5" customHeight="1">
      <c r="B9" s="32" t="s">
        <v>18</v>
      </c>
      <c r="C9" s="70">
        <f>0/30*K9</f>
        <v>0</v>
      </c>
      <c r="D9" s="53">
        <f>1/30*K9</f>
        <v>0.8333333333</v>
      </c>
      <c r="E9" s="53">
        <f>5/30*K9</f>
        <v>4.166666667</v>
      </c>
      <c r="F9" s="53">
        <f>3/30*K9</f>
        <v>2.5</v>
      </c>
      <c r="G9" s="53">
        <f>13/30*K9</f>
        <v>10.83333333</v>
      </c>
      <c r="H9" s="53">
        <f>7/30*K9</f>
        <v>5.833333333</v>
      </c>
      <c r="I9" s="73"/>
      <c r="J9" s="55">
        <f>1/30*K9</f>
        <v>0.8333333333</v>
      </c>
      <c r="K9" s="71">
        <f>N10</f>
        <v>25</v>
      </c>
      <c r="M9" s="72" t="s">
        <v>23</v>
      </c>
      <c r="N9" s="27">
        <v>48.0</v>
      </c>
      <c r="P9" s="209">
        <f t="shared" ref="P9:P10" si="1">sum(C9:F9)</f>
        <v>7.5</v>
      </c>
    </row>
    <row r="10" ht="19.5" customHeight="1">
      <c r="B10" s="32" t="s">
        <v>19</v>
      </c>
      <c r="C10" s="74">
        <f>4/56*K10</f>
        <v>3.5</v>
      </c>
      <c r="D10" s="75">
        <f>9/56*K10</f>
        <v>7.875</v>
      </c>
      <c r="E10" s="75">
        <f>2/56*K10</f>
        <v>1.75</v>
      </c>
      <c r="F10" s="75">
        <f>7/56*K10</f>
        <v>6.125</v>
      </c>
      <c r="G10" s="75">
        <f>20/56*K10</f>
        <v>17.5</v>
      </c>
      <c r="H10" s="75">
        <f>12/56*K10</f>
        <v>10.5</v>
      </c>
      <c r="I10" s="75">
        <f>2/56*K10</f>
        <v>1.75</v>
      </c>
      <c r="J10" s="76"/>
      <c r="K10" s="71">
        <f>N18</f>
        <v>49</v>
      </c>
      <c r="M10" s="72" t="s">
        <v>25</v>
      </c>
      <c r="N10" s="27">
        <v>25.0</v>
      </c>
      <c r="P10" s="209">
        <f t="shared" si="1"/>
        <v>19.25</v>
      </c>
    </row>
    <row r="11" ht="19.5" customHeight="1">
      <c r="B11" s="31" t="s">
        <v>20</v>
      </c>
      <c r="C11" s="9">
        <f>N16</f>
        <v>88</v>
      </c>
      <c r="D11" s="77">
        <f>sum(D3:F10)</f>
        <v>193.7463964</v>
      </c>
      <c r="E11" s="78"/>
      <c r="F11" s="64"/>
      <c r="G11" s="9">
        <f>N17</f>
        <v>278</v>
      </c>
      <c r="H11" s="79">
        <f>N9</f>
        <v>48</v>
      </c>
      <c r="I11" s="79">
        <f>N11</f>
        <v>23</v>
      </c>
      <c r="J11" s="79">
        <f>N19</f>
        <v>30</v>
      </c>
      <c r="K11" s="80"/>
      <c r="M11" s="72" t="s">
        <v>26</v>
      </c>
      <c r="N11" s="27">
        <v>23.0</v>
      </c>
    </row>
    <row r="12" ht="19.5" customHeight="1">
      <c r="M12" s="10" t="s">
        <v>27</v>
      </c>
      <c r="N12" s="12">
        <v>118.0</v>
      </c>
    </row>
    <row r="13" ht="19.5" customHeight="1">
      <c r="I13" s="81"/>
      <c r="J13" s="81"/>
      <c r="M13" s="10" t="s">
        <v>28</v>
      </c>
      <c r="N13" s="12">
        <v>62.0</v>
      </c>
    </row>
    <row r="14" ht="19.5" customHeight="1">
      <c r="B14" s="82" t="s">
        <v>39</v>
      </c>
      <c r="C14" s="83"/>
      <c r="D14" s="84">
        <f>sum(K3:K10)</f>
        <v>659.0181081</v>
      </c>
      <c r="F14" s="25" t="s">
        <v>40</v>
      </c>
      <c r="G14" s="83"/>
      <c r="H14" s="83"/>
      <c r="I14" s="85">
        <f>sum(C3:F6)/D14</f>
        <v>0.1110292257</v>
      </c>
      <c r="J14" s="84">
        <f t="shared" ref="J14:J19" si="2">$D$14*I14</f>
        <v>73.17027027</v>
      </c>
      <c r="M14" s="10" t="s">
        <v>29</v>
      </c>
      <c r="N14" s="12">
        <v>183.0</v>
      </c>
    </row>
    <row r="15" ht="19.5" customHeight="1">
      <c r="B15" s="86"/>
      <c r="C15" s="78"/>
      <c r="D15" s="87"/>
      <c r="F15" s="10" t="s">
        <v>41</v>
      </c>
      <c r="I15" s="88">
        <f>sum(G7:J10)/D14</f>
        <v>0.0992747742</v>
      </c>
      <c r="J15" s="84">
        <f t="shared" si="2"/>
        <v>65.42387387</v>
      </c>
      <c r="M15" s="10" t="s">
        <v>30</v>
      </c>
      <c r="N15" s="12">
        <v>208.0</v>
      </c>
    </row>
    <row r="16" ht="19.5" customHeight="1">
      <c r="B16" s="10" t="s">
        <v>42</v>
      </c>
      <c r="D16" s="89">
        <f>(N12+N13+N15-N16)/(N12+N13+N15)</f>
        <v>0.7731958763</v>
      </c>
      <c r="E16" s="90"/>
      <c r="F16" s="91" t="s">
        <v>43</v>
      </c>
      <c r="G16" s="67"/>
      <c r="H16" s="67"/>
      <c r="I16" s="92">
        <f>I14+I15</f>
        <v>0.2103039999</v>
      </c>
      <c r="J16" s="84">
        <f t="shared" si="2"/>
        <v>138.5941441</v>
      </c>
      <c r="M16" s="10" t="s">
        <v>31</v>
      </c>
      <c r="N16" s="12">
        <v>88.0</v>
      </c>
    </row>
    <row r="17" ht="19.5" customHeight="1">
      <c r="B17" s="10" t="s">
        <v>44</v>
      </c>
      <c r="D17" s="89"/>
      <c r="F17" s="10" t="s">
        <v>45</v>
      </c>
      <c r="I17" s="88">
        <f>sum(C7:F10)/D14</f>
        <v>0.3164952883</v>
      </c>
      <c r="J17" s="84">
        <f t="shared" si="2"/>
        <v>208.5761261</v>
      </c>
      <c r="M17" s="10" t="s">
        <v>32</v>
      </c>
      <c r="N17" s="12">
        <v>278.0</v>
      </c>
    </row>
    <row r="18" ht="19.5" customHeight="1">
      <c r="B18" s="93" t="s">
        <v>46</v>
      </c>
      <c r="C18" s="78"/>
      <c r="D18" s="94"/>
      <c r="F18" s="10" t="s">
        <v>47</v>
      </c>
      <c r="I18" s="88">
        <f>sum(G3:J6)/D14</f>
        <v>0.4732007118</v>
      </c>
      <c r="J18" s="84">
        <f t="shared" si="2"/>
        <v>311.8478378</v>
      </c>
      <c r="M18" s="95" t="s">
        <v>33</v>
      </c>
      <c r="N18" s="27">
        <v>49.0</v>
      </c>
    </row>
    <row r="19" ht="19.5" customHeight="1">
      <c r="B19" s="93" t="s">
        <v>48</v>
      </c>
      <c r="C19" s="96"/>
      <c r="D19" s="154"/>
      <c r="F19" s="91" t="s">
        <v>49</v>
      </c>
      <c r="G19" s="98"/>
      <c r="H19" s="67"/>
      <c r="I19" s="92">
        <f>I17+I18</f>
        <v>0.7896960001</v>
      </c>
      <c r="J19" s="99">
        <f t="shared" si="2"/>
        <v>520.423964</v>
      </c>
      <c r="K19">
        <f>(sum(G24:G27)+sum(C28:F28))/J19</f>
        <v>0.7958116615</v>
      </c>
      <c r="M19" s="95" t="s">
        <v>34</v>
      </c>
      <c r="N19" s="27">
        <v>30.0</v>
      </c>
    </row>
    <row r="20" ht="19.5" customHeight="1">
      <c r="F20" s="93" t="s">
        <v>50</v>
      </c>
      <c r="G20" s="96"/>
      <c r="H20" s="78"/>
      <c r="I20" s="100">
        <f>D14*(I17-I18)</f>
        <v>-103.2717117</v>
      </c>
      <c r="J20" s="87"/>
      <c r="M20" s="10" t="s">
        <v>36</v>
      </c>
      <c r="N20" s="12">
        <v>67.0</v>
      </c>
    </row>
    <row r="21" ht="19.5" customHeight="1">
      <c r="M21" s="10" t="s">
        <v>37</v>
      </c>
      <c r="N21" s="128">
        <v>30.0</v>
      </c>
    </row>
    <row r="22" ht="19.5" customHeight="1">
      <c r="B22" s="102"/>
      <c r="C22" s="102"/>
      <c r="D22" s="103"/>
      <c r="M22" s="93" t="s">
        <v>51</v>
      </c>
      <c r="N22" s="210"/>
    </row>
    <row r="23" ht="19.5" customHeight="1">
      <c r="B23" s="80">
        <v>1125.0</v>
      </c>
      <c r="C23" s="105">
        <v>2.0</v>
      </c>
      <c r="D23" s="105">
        <v>3.0</v>
      </c>
      <c r="E23" s="106" t="s">
        <v>15</v>
      </c>
      <c r="F23" s="106">
        <v>1.0</v>
      </c>
      <c r="G23" s="106" t="s">
        <v>16</v>
      </c>
      <c r="H23" s="106" t="s">
        <v>52</v>
      </c>
      <c r="I23" s="107" t="s">
        <v>20</v>
      </c>
      <c r="N23" s="108"/>
    </row>
    <row r="24" ht="19.5" customHeight="1">
      <c r="B24" s="109">
        <v>2.0</v>
      </c>
      <c r="C24" s="110">
        <v>0.0</v>
      </c>
      <c r="D24" s="111"/>
      <c r="E24" s="112"/>
      <c r="F24" s="211">
        <f t="shared" ref="F24:G24" si="3">F30-sum(F27:F29)</f>
        <v>22.5</v>
      </c>
      <c r="G24" s="211">
        <f t="shared" si="3"/>
        <v>151</v>
      </c>
      <c r="H24" s="114">
        <f t="shared" ref="H24:H26" si="4">sum(H4:J4)</f>
        <v>3.26</v>
      </c>
      <c r="I24" s="115">
        <f>sum(C24:H26)</f>
        <v>224.0181081</v>
      </c>
      <c r="M24" s="116" t="s">
        <v>53</v>
      </c>
      <c r="N24" s="212">
        <f>N2+N3</f>
        <v>216</v>
      </c>
    </row>
    <row r="25" ht="19.5" customHeight="1">
      <c r="B25" s="109">
        <v>3.0</v>
      </c>
      <c r="C25" s="118"/>
      <c r="E25" s="61"/>
      <c r="F25" s="60"/>
      <c r="G25" s="60"/>
      <c r="H25" s="119">
        <f t="shared" si="4"/>
        <v>38.81081081</v>
      </c>
      <c r="I25" s="61"/>
      <c r="M25" s="120" t="s">
        <v>54</v>
      </c>
      <c r="N25" s="58">
        <f>N4+N5</f>
        <v>174</v>
      </c>
    </row>
    <row r="26" ht="19.5" customHeight="1">
      <c r="B26" s="109" t="s">
        <v>15</v>
      </c>
      <c r="C26" s="121"/>
      <c r="D26" s="78"/>
      <c r="E26" s="64"/>
      <c r="F26" s="63"/>
      <c r="G26" s="63"/>
      <c r="H26" s="119">
        <f t="shared" si="4"/>
        <v>8.447297297</v>
      </c>
      <c r="I26" s="64"/>
      <c r="M26" s="120" t="s">
        <v>55</v>
      </c>
      <c r="N26" s="58">
        <f>N6+N7</f>
        <v>111</v>
      </c>
    </row>
    <row r="27" ht="19.5" customHeight="1">
      <c r="B27" s="122">
        <v>1.0</v>
      </c>
      <c r="C27" s="123">
        <f>I27-sum(G27:H27)</f>
        <v>50.67027027</v>
      </c>
      <c r="D27" s="67"/>
      <c r="E27" s="68"/>
      <c r="F27" s="124"/>
      <c r="G27" s="125">
        <f>(N17-(N15-(N16-N13)))</f>
        <v>96</v>
      </c>
      <c r="H27" s="119">
        <f>sum(H3:J3)</f>
        <v>14.32972973</v>
      </c>
      <c r="I27" s="127">
        <f>(N14-N12)+(N17-(N15-(N16-N13)))</f>
        <v>161</v>
      </c>
      <c r="M27" s="120" t="s">
        <v>56</v>
      </c>
      <c r="N27" s="58">
        <f>N8+N9</f>
        <v>68</v>
      </c>
    </row>
    <row r="28" ht="19.5" customHeight="1">
      <c r="B28" s="122" t="s">
        <v>16</v>
      </c>
      <c r="C28" s="123">
        <f>I28-sum(F28:H28)</f>
        <v>105.1594595</v>
      </c>
      <c r="D28" s="67"/>
      <c r="E28" s="68"/>
      <c r="F28" s="125">
        <f>N13</f>
        <v>62</v>
      </c>
      <c r="G28" s="124"/>
      <c r="H28" s="119">
        <f>sum(H7:J7)</f>
        <v>12.84054054</v>
      </c>
      <c r="I28" s="127">
        <f>N12+N13</f>
        <v>180</v>
      </c>
      <c r="M28" s="120" t="s">
        <v>57</v>
      </c>
      <c r="N28" s="58">
        <f>N10+N11</f>
        <v>48</v>
      </c>
    </row>
    <row r="29" ht="19.5" customHeight="1">
      <c r="B29" s="122" t="s">
        <v>52</v>
      </c>
      <c r="C29" s="133">
        <f t="shared" ref="C29:E29" si="5">sum(D8:D10)</f>
        <v>11.375</v>
      </c>
      <c r="D29" s="137">
        <f t="shared" si="5"/>
        <v>15.25</v>
      </c>
      <c r="E29" s="137">
        <f t="shared" si="5"/>
        <v>11.29166667</v>
      </c>
      <c r="F29" s="137">
        <f>sum(C8:C10)</f>
        <v>3.5</v>
      </c>
      <c r="G29" s="137">
        <f>sum(G8:G10)</f>
        <v>31</v>
      </c>
      <c r="H29" s="142">
        <f>sum(H8:J10)</f>
        <v>21.58333333</v>
      </c>
      <c r="I29" s="144">
        <f>sum(C29:H29)</f>
        <v>94</v>
      </c>
      <c r="M29" s="120" t="s">
        <v>59</v>
      </c>
      <c r="N29" s="58">
        <f>N18+N19</f>
        <v>79</v>
      </c>
    </row>
    <row r="30" ht="19.5" customHeight="1">
      <c r="B30" s="107" t="s">
        <v>20</v>
      </c>
      <c r="C30" s="168">
        <f>sum(C24:E29)</f>
        <v>193.7463964</v>
      </c>
      <c r="D30" s="78"/>
      <c r="E30" s="64"/>
      <c r="F30" s="87">
        <f>N16</f>
        <v>88</v>
      </c>
      <c r="G30" s="87">
        <f>N17</f>
        <v>278</v>
      </c>
      <c r="H30" s="100">
        <f>sum(H24:H29)</f>
        <v>99.27171171</v>
      </c>
      <c r="I30" s="169"/>
      <c r="M30" s="120" t="s">
        <v>61</v>
      </c>
      <c r="N30" s="58">
        <f>N14+N15</f>
        <v>391</v>
      </c>
    </row>
    <row r="31" ht="19.5" customHeight="1">
      <c r="M31" s="120" t="s">
        <v>62</v>
      </c>
      <c r="N31" s="58">
        <f>N12+N13+N17</f>
        <v>458</v>
      </c>
    </row>
    <row r="32" ht="19.5" customHeight="1">
      <c r="M32" s="170" t="s">
        <v>63</v>
      </c>
      <c r="N32" s="213">
        <f>N20+N21</f>
        <v>97</v>
      </c>
    </row>
    <row r="33" ht="19.5" customHeight="1">
      <c r="N33" s="108"/>
    </row>
    <row r="34" ht="19.5" customHeight="1">
      <c r="N34" s="108"/>
    </row>
    <row r="35" ht="19.5" customHeight="1">
      <c r="N35" s="108"/>
    </row>
    <row r="36" ht="19.5" customHeight="1">
      <c r="N36" s="108"/>
    </row>
    <row r="37" ht="19.5" customHeight="1">
      <c r="N37" s="108"/>
    </row>
    <row r="38" ht="19.5" customHeight="1">
      <c r="N38" s="108"/>
    </row>
    <row r="39" ht="19.5" customHeight="1">
      <c r="N39" s="108"/>
    </row>
    <row r="40" ht="19.5" customHeight="1">
      <c r="N40" s="108"/>
    </row>
    <row r="41" ht="19.5" customHeight="1">
      <c r="N41" s="108"/>
    </row>
    <row r="42" ht="19.5" customHeight="1">
      <c r="N42" s="108"/>
    </row>
    <row r="43" ht="19.5" customHeight="1">
      <c r="N43" s="108"/>
    </row>
    <row r="44" ht="19.5" customHeight="1">
      <c r="N44" s="108"/>
    </row>
    <row r="45" ht="19.5" customHeight="1">
      <c r="N45" s="108"/>
    </row>
    <row r="46" ht="19.5" customHeight="1">
      <c r="N46" s="108"/>
    </row>
    <row r="47" ht="19.5" customHeight="1">
      <c r="N47" s="108"/>
    </row>
    <row r="48" ht="19.5" customHeight="1">
      <c r="N48" s="108"/>
    </row>
    <row r="49" ht="19.5" customHeight="1">
      <c r="N49" s="176"/>
    </row>
    <row r="50" ht="19.5" customHeight="1">
      <c r="N50" s="176"/>
    </row>
    <row r="51" ht="19.5" customHeight="1">
      <c r="N51" s="176"/>
    </row>
    <row r="52" ht="19.5" customHeight="1">
      <c r="N52" s="176"/>
    </row>
    <row r="53" ht="19.5" customHeight="1">
      <c r="N53" s="176"/>
    </row>
    <row r="54" ht="19.5" customHeight="1">
      <c r="N54" s="176"/>
    </row>
    <row r="55" ht="19.5" customHeight="1">
      <c r="N55" s="176"/>
    </row>
    <row r="56" ht="19.5" customHeight="1">
      <c r="N56" s="176"/>
    </row>
    <row r="57" ht="19.5" customHeight="1">
      <c r="N57" s="176"/>
    </row>
    <row r="58" ht="19.5" customHeight="1">
      <c r="N58" s="176"/>
    </row>
    <row r="59" ht="19.5" customHeight="1">
      <c r="N59" s="176"/>
    </row>
    <row r="60" ht="19.5" customHeight="1">
      <c r="N60" s="176"/>
    </row>
    <row r="61" ht="19.5" customHeight="1">
      <c r="N61" s="176"/>
    </row>
    <row r="62" ht="19.5" customHeight="1">
      <c r="N62" s="176"/>
    </row>
    <row r="63" ht="19.5" customHeight="1">
      <c r="N63" s="176"/>
    </row>
    <row r="64" ht="19.5" customHeight="1">
      <c r="N64" s="176"/>
    </row>
    <row r="65" ht="19.5" customHeight="1">
      <c r="N65" s="176"/>
    </row>
    <row r="66" ht="19.5" customHeight="1">
      <c r="N66" s="176"/>
    </row>
    <row r="67" ht="19.5" customHeight="1">
      <c r="N67" s="176"/>
    </row>
    <row r="68" ht="19.5" customHeight="1">
      <c r="N68" s="176"/>
    </row>
    <row r="69" ht="19.5" customHeight="1">
      <c r="N69" s="176"/>
    </row>
    <row r="70" ht="19.5" customHeight="1">
      <c r="N70" s="176"/>
    </row>
    <row r="71" ht="19.5" customHeight="1">
      <c r="N71" s="176"/>
    </row>
    <row r="72" ht="19.5" customHeight="1">
      <c r="N72" s="176"/>
    </row>
    <row r="73" ht="19.5" customHeight="1">
      <c r="N73" s="176"/>
    </row>
    <row r="74" ht="19.5" customHeight="1">
      <c r="N74" s="176"/>
    </row>
    <row r="75" ht="19.5" customHeight="1">
      <c r="N75" s="176"/>
    </row>
    <row r="76" ht="19.5" customHeight="1">
      <c r="N76" s="176"/>
    </row>
    <row r="77" ht="19.5" customHeight="1">
      <c r="N77" s="176"/>
    </row>
    <row r="78" ht="19.5" customHeight="1">
      <c r="N78" s="176"/>
    </row>
    <row r="79" ht="19.5" customHeight="1">
      <c r="N79" s="176"/>
    </row>
    <row r="80" ht="19.5" customHeight="1">
      <c r="N80" s="176"/>
    </row>
    <row r="81" ht="19.5" customHeight="1">
      <c r="N81" s="176"/>
    </row>
    <row r="82" ht="19.5" customHeight="1">
      <c r="N82" s="176"/>
    </row>
    <row r="83" ht="19.5" customHeight="1">
      <c r="N83" s="176"/>
    </row>
    <row r="84" ht="19.5" customHeight="1">
      <c r="N84" s="176"/>
    </row>
    <row r="85" ht="19.5" customHeight="1">
      <c r="N85" s="176"/>
    </row>
    <row r="86" ht="19.5" customHeight="1">
      <c r="N86" s="176"/>
    </row>
    <row r="87" ht="19.5" customHeight="1">
      <c r="N87" s="176"/>
    </row>
    <row r="88" ht="19.5" customHeight="1">
      <c r="N88" s="176"/>
    </row>
    <row r="89" ht="19.5" customHeight="1">
      <c r="N89" s="176"/>
    </row>
    <row r="90" ht="19.5" customHeight="1">
      <c r="N90" s="176"/>
    </row>
    <row r="91" ht="19.5" customHeight="1">
      <c r="N91" s="176"/>
    </row>
    <row r="92" ht="19.5" customHeight="1">
      <c r="N92" s="176"/>
    </row>
    <row r="93" ht="19.5" customHeight="1">
      <c r="N93" s="176"/>
    </row>
    <row r="94" ht="19.5" customHeight="1">
      <c r="N94" s="176"/>
    </row>
    <row r="95" ht="19.5" customHeight="1">
      <c r="N95" s="176"/>
    </row>
    <row r="96" ht="19.5" customHeight="1">
      <c r="N96" s="176"/>
    </row>
    <row r="97" ht="19.5" customHeight="1">
      <c r="N97" s="176"/>
    </row>
    <row r="98" ht="19.5" customHeight="1">
      <c r="N98" s="176"/>
    </row>
    <row r="99" ht="19.5" customHeight="1">
      <c r="N99" s="176"/>
    </row>
    <row r="100" ht="19.5" customHeight="1">
      <c r="N100" s="176"/>
    </row>
    <row r="101" ht="19.5" customHeight="1">
      <c r="N101" s="176"/>
    </row>
    <row r="102" ht="19.5" customHeight="1">
      <c r="N102" s="176"/>
    </row>
    <row r="103" ht="19.5" customHeight="1">
      <c r="N103" s="176"/>
    </row>
    <row r="104" ht="19.5" customHeight="1">
      <c r="N104" s="176"/>
    </row>
    <row r="105" ht="19.5" customHeight="1">
      <c r="N105" s="176"/>
    </row>
    <row r="106" ht="19.5" customHeight="1">
      <c r="N106" s="176"/>
    </row>
    <row r="107" ht="19.5" customHeight="1">
      <c r="N107" s="176"/>
    </row>
    <row r="108" ht="19.5" customHeight="1">
      <c r="N108" s="176"/>
    </row>
    <row r="109" ht="19.5" customHeight="1">
      <c r="N109" s="176"/>
    </row>
    <row r="110" ht="19.5" customHeight="1">
      <c r="N110" s="176"/>
    </row>
    <row r="111" ht="19.5" customHeight="1">
      <c r="N111" s="176"/>
    </row>
    <row r="112" ht="19.5" customHeight="1">
      <c r="N112" s="176"/>
    </row>
    <row r="113" ht="19.5" customHeight="1">
      <c r="N113" s="176"/>
    </row>
    <row r="114" ht="19.5" customHeight="1">
      <c r="N114" s="176"/>
    </row>
    <row r="115" ht="19.5" customHeight="1">
      <c r="N115" s="176"/>
    </row>
    <row r="116" ht="19.5" customHeight="1">
      <c r="N116" s="176"/>
    </row>
    <row r="117" ht="19.5" customHeight="1">
      <c r="N117" s="176"/>
    </row>
    <row r="118" ht="19.5" customHeight="1">
      <c r="N118" s="176"/>
    </row>
    <row r="119" ht="19.5" customHeight="1">
      <c r="N119" s="176"/>
    </row>
    <row r="120" ht="19.5" customHeight="1">
      <c r="N120" s="176"/>
    </row>
    <row r="121" ht="19.5" customHeight="1">
      <c r="N121" s="176"/>
    </row>
    <row r="122" ht="19.5" customHeight="1">
      <c r="N122" s="176"/>
    </row>
    <row r="123" ht="19.5" customHeight="1">
      <c r="N123" s="176"/>
    </row>
    <row r="124" ht="19.5" customHeight="1">
      <c r="N124" s="176"/>
    </row>
    <row r="125" ht="19.5" customHeight="1">
      <c r="N125" s="176"/>
    </row>
    <row r="126" ht="19.5" customHeight="1">
      <c r="N126" s="176"/>
    </row>
    <row r="127" ht="19.5" customHeight="1">
      <c r="N127" s="176"/>
    </row>
    <row r="128" ht="19.5" customHeight="1">
      <c r="N128" s="176"/>
    </row>
    <row r="129" ht="19.5" customHeight="1">
      <c r="N129" s="176"/>
    </row>
    <row r="130" ht="19.5" customHeight="1">
      <c r="N130" s="176"/>
    </row>
    <row r="131" ht="19.5" customHeight="1">
      <c r="N131" s="176"/>
    </row>
    <row r="132" ht="19.5" customHeight="1">
      <c r="N132" s="176"/>
    </row>
    <row r="133" ht="19.5" customHeight="1">
      <c r="N133" s="176"/>
    </row>
    <row r="134" ht="19.5" customHeight="1">
      <c r="N134" s="176"/>
    </row>
    <row r="135" ht="19.5" customHeight="1">
      <c r="N135" s="176"/>
    </row>
    <row r="136" ht="19.5" customHeight="1">
      <c r="N136" s="176"/>
    </row>
    <row r="137" ht="19.5" customHeight="1">
      <c r="N137" s="176"/>
    </row>
    <row r="138" ht="19.5" customHeight="1">
      <c r="N138" s="176"/>
    </row>
    <row r="139" ht="19.5" customHeight="1">
      <c r="N139" s="176"/>
    </row>
    <row r="140" ht="19.5" customHeight="1">
      <c r="N140" s="176"/>
    </row>
    <row r="141" ht="19.5" customHeight="1">
      <c r="N141" s="176"/>
    </row>
    <row r="142" ht="19.5" customHeight="1">
      <c r="N142" s="176"/>
    </row>
    <row r="143" ht="19.5" customHeight="1">
      <c r="N143" s="176"/>
    </row>
    <row r="144" ht="19.5" customHeight="1">
      <c r="N144" s="176"/>
    </row>
    <row r="145" ht="19.5" customHeight="1">
      <c r="N145" s="176"/>
    </row>
    <row r="146" ht="19.5" customHeight="1">
      <c r="N146" s="176"/>
    </row>
    <row r="147" ht="19.5" customHeight="1">
      <c r="N147" s="176"/>
    </row>
    <row r="148" ht="19.5" customHeight="1">
      <c r="N148" s="176"/>
    </row>
    <row r="149" ht="19.5" customHeight="1">
      <c r="N149" s="176"/>
    </row>
    <row r="150" ht="19.5" customHeight="1">
      <c r="N150" s="176"/>
    </row>
    <row r="151" ht="19.5" customHeight="1">
      <c r="N151" s="176"/>
    </row>
    <row r="152" ht="19.5" customHeight="1">
      <c r="N152" s="176"/>
    </row>
    <row r="153" ht="19.5" customHeight="1">
      <c r="N153" s="176"/>
    </row>
    <row r="154" ht="19.5" customHeight="1">
      <c r="N154" s="176"/>
    </row>
    <row r="155" ht="19.5" customHeight="1">
      <c r="N155" s="176"/>
    </row>
    <row r="156" ht="19.5" customHeight="1">
      <c r="N156" s="176"/>
    </row>
    <row r="157" ht="19.5" customHeight="1">
      <c r="N157" s="176"/>
    </row>
    <row r="158" ht="19.5" customHeight="1">
      <c r="N158" s="176"/>
    </row>
    <row r="159" ht="19.5" customHeight="1">
      <c r="N159" s="176"/>
    </row>
    <row r="160" ht="19.5" customHeight="1">
      <c r="N160" s="176"/>
    </row>
    <row r="161" ht="19.5" customHeight="1">
      <c r="N161" s="176"/>
    </row>
    <row r="162" ht="19.5" customHeight="1">
      <c r="N162" s="176"/>
    </row>
    <row r="163" ht="19.5" customHeight="1">
      <c r="N163" s="176"/>
    </row>
    <row r="164" ht="19.5" customHeight="1">
      <c r="N164" s="176"/>
    </row>
    <row r="165" ht="19.5" customHeight="1">
      <c r="N165" s="176"/>
    </row>
    <row r="166" ht="19.5" customHeight="1">
      <c r="N166" s="176"/>
    </row>
    <row r="167" ht="19.5" customHeight="1">
      <c r="N167" s="176"/>
    </row>
    <row r="168" ht="19.5" customHeight="1">
      <c r="N168" s="176"/>
    </row>
    <row r="169" ht="19.5" customHeight="1">
      <c r="N169" s="176"/>
    </row>
    <row r="170" ht="19.5" customHeight="1">
      <c r="N170" s="176"/>
    </row>
    <row r="171" ht="19.5" customHeight="1">
      <c r="N171" s="176"/>
    </row>
    <row r="172" ht="19.5" customHeight="1">
      <c r="N172" s="176"/>
    </row>
    <row r="173" ht="19.5" customHeight="1">
      <c r="N173" s="176"/>
    </row>
    <row r="174" ht="19.5" customHeight="1">
      <c r="N174" s="176"/>
    </row>
    <row r="175" ht="19.5" customHeight="1">
      <c r="N175" s="176"/>
    </row>
    <row r="176" ht="19.5" customHeight="1">
      <c r="N176" s="176"/>
    </row>
    <row r="177" ht="19.5" customHeight="1">
      <c r="N177" s="176"/>
    </row>
    <row r="178" ht="19.5" customHeight="1">
      <c r="N178" s="176"/>
    </row>
    <row r="179" ht="19.5" customHeight="1">
      <c r="N179" s="176"/>
    </row>
    <row r="180" ht="19.5" customHeight="1">
      <c r="N180" s="176"/>
    </row>
    <row r="181" ht="19.5" customHeight="1">
      <c r="N181" s="176"/>
    </row>
    <row r="182" ht="19.5" customHeight="1">
      <c r="N182" s="176"/>
    </row>
    <row r="183" ht="19.5" customHeight="1">
      <c r="N183" s="176"/>
    </row>
    <row r="184" ht="19.5" customHeight="1">
      <c r="N184" s="176"/>
    </row>
    <row r="185" ht="19.5" customHeight="1">
      <c r="N185" s="176"/>
    </row>
    <row r="186" ht="19.5" customHeight="1">
      <c r="N186" s="176"/>
    </row>
    <row r="187" ht="19.5" customHeight="1">
      <c r="N187" s="176"/>
    </row>
    <row r="188" ht="19.5" customHeight="1">
      <c r="N188" s="176"/>
    </row>
    <row r="189" ht="19.5" customHeight="1">
      <c r="N189" s="176"/>
    </row>
    <row r="190" ht="19.5" customHeight="1">
      <c r="N190" s="176"/>
    </row>
    <row r="191" ht="19.5" customHeight="1">
      <c r="N191" s="176"/>
    </row>
    <row r="192" ht="19.5" customHeight="1">
      <c r="N192" s="176"/>
    </row>
    <row r="193" ht="19.5" customHeight="1">
      <c r="N193" s="176"/>
    </row>
    <row r="194" ht="19.5" customHeight="1">
      <c r="N194" s="176"/>
    </row>
    <row r="195" ht="19.5" customHeight="1">
      <c r="N195" s="176"/>
    </row>
    <row r="196" ht="19.5" customHeight="1">
      <c r="N196" s="176"/>
    </row>
    <row r="197" ht="19.5" customHeight="1">
      <c r="N197" s="176"/>
    </row>
    <row r="198" ht="19.5" customHeight="1">
      <c r="N198" s="176"/>
    </row>
    <row r="199" ht="19.5" customHeight="1">
      <c r="N199" s="176"/>
    </row>
    <row r="200" ht="19.5" customHeight="1">
      <c r="N200" s="176"/>
    </row>
    <row r="201" ht="19.5" customHeight="1">
      <c r="N201" s="176"/>
    </row>
    <row r="202" ht="19.5" customHeight="1">
      <c r="N202" s="176"/>
    </row>
    <row r="203" ht="19.5" customHeight="1">
      <c r="N203" s="176"/>
    </row>
    <row r="204" ht="19.5" customHeight="1">
      <c r="N204" s="176"/>
    </row>
    <row r="205" ht="19.5" customHeight="1">
      <c r="N205" s="176"/>
    </row>
    <row r="206" ht="19.5" customHeight="1">
      <c r="N206" s="176"/>
    </row>
    <row r="207" ht="19.5" customHeight="1">
      <c r="N207" s="176"/>
    </row>
    <row r="208" ht="19.5" customHeight="1">
      <c r="N208" s="176"/>
    </row>
    <row r="209" ht="19.5" customHeight="1">
      <c r="N209" s="176"/>
    </row>
    <row r="210" ht="19.5" customHeight="1">
      <c r="N210" s="176"/>
    </row>
    <row r="211" ht="19.5" customHeight="1">
      <c r="N211" s="176"/>
    </row>
    <row r="212" ht="19.5" customHeight="1">
      <c r="N212" s="176"/>
    </row>
    <row r="213" ht="19.5" customHeight="1">
      <c r="N213" s="176"/>
    </row>
    <row r="214" ht="19.5" customHeight="1">
      <c r="N214" s="176"/>
    </row>
    <row r="215" ht="19.5" customHeight="1">
      <c r="N215" s="176"/>
    </row>
    <row r="216" ht="19.5" customHeight="1">
      <c r="N216" s="176"/>
    </row>
    <row r="217" ht="19.5" customHeight="1">
      <c r="N217" s="176"/>
    </row>
    <row r="218" ht="19.5" customHeight="1">
      <c r="N218" s="176"/>
    </row>
    <row r="219" ht="19.5" customHeight="1">
      <c r="N219" s="176"/>
    </row>
    <row r="220" ht="19.5" customHeight="1">
      <c r="N220" s="176"/>
    </row>
    <row r="221" ht="19.5" customHeight="1">
      <c r="N221" s="176"/>
    </row>
    <row r="222" ht="19.5" customHeight="1">
      <c r="N222" s="176"/>
    </row>
    <row r="223" ht="19.5" customHeight="1">
      <c r="N223" s="176"/>
    </row>
    <row r="224" ht="19.5" customHeight="1">
      <c r="N224" s="176"/>
    </row>
    <row r="225" ht="19.5" customHeight="1">
      <c r="N225" s="176"/>
    </row>
    <row r="226" ht="19.5" customHeight="1">
      <c r="N226" s="176"/>
    </row>
    <row r="227" ht="19.5" customHeight="1">
      <c r="N227" s="176"/>
    </row>
    <row r="228" ht="19.5" customHeight="1">
      <c r="N228" s="176"/>
    </row>
    <row r="229" ht="19.5" customHeight="1">
      <c r="N229" s="176"/>
    </row>
    <row r="230" ht="19.5" customHeight="1">
      <c r="N230" s="176"/>
    </row>
    <row r="231" ht="19.5" customHeight="1">
      <c r="N231" s="176"/>
    </row>
    <row r="232" ht="19.5" customHeight="1">
      <c r="N232" s="176"/>
    </row>
    <row r="233" ht="19.5" customHeight="1">
      <c r="N233" s="176"/>
    </row>
    <row r="234" ht="19.5" customHeight="1">
      <c r="N234" s="176"/>
    </row>
    <row r="235" ht="19.5" customHeight="1">
      <c r="N235" s="176"/>
    </row>
    <row r="236" ht="19.5" customHeight="1">
      <c r="N236" s="176"/>
    </row>
    <row r="237" ht="19.5" customHeight="1">
      <c r="N237" s="176"/>
    </row>
    <row r="238" ht="19.5" customHeight="1">
      <c r="N238" s="176"/>
    </row>
    <row r="239" ht="19.5" customHeight="1">
      <c r="N239" s="176"/>
    </row>
    <row r="240" ht="19.5" customHeight="1">
      <c r="N240" s="176"/>
    </row>
    <row r="241" ht="19.5" customHeight="1">
      <c r="N241" s="176"/>
    </row>
    <row r="242" ht="19.5" customHeight="1">
      <c r="N242" s="176"/>
    </row>
    <row r="243" ht="19.5" customHeight="1">
      <c r="N243" s="176"/>
    </row>
    <row r="244" ht="19.5" customHeight="1">
      <c r="N244" s="176"/>
    </row>
    <row r="245" ht="19.5" customHeight="1">
      <c r="N245" s="176"/>
    </row>
    <row r="246" ht="19.5" customHeight="1">
      <c r="N246" s="176"/>
    </row>
    <row r="247" ht="19.5" customHeight="1">
      <c r="N247" s="176"/>
    </row>
    <row r="248" ht="19.5" customHeight="1">
      <c r="N248" s="176"/>
    </row>
    <row r="249" ht="19.5" customHeight="1">
      <c r="N249" s="176"/>
    </row>
    <row r="250" ht="19.5" customHeight="1">
      <c r="N250" s="176"/>
    </row>
    <row r="251" ht="19.5" customHeight="1">
      <c r="N251" s="176"/>
    </row>
    <row r="252" ht="19.5" customHeight="1">
      <c r="N252" s="176"/>
    </row>
    <row r="253" ht="19.5" customHeight="1">
      <c r="N253" s="176"/>
    </row>
    <row r="254" ht="19.5" customHeight="1">
      <c r="N254" s="176"/>
    </row>
    <row r="255" ht="19.5" customHeight="1">
      <c r="N255" s="176"/>
    </row>
    <row r="256" ht="19.5" customHeight="1">
      <c r="N256" s="176"/>
    </row>
    <row r="257" ht="19.5" customHeight="1">
      <c r="N257" s="176"/>
    </row>
    <row r="258" ht="19.5" customHeight="1">
      <c r="N258" s="176"/>
    </row>
    <row r="259" ht="19.5" customHeight="1">
      <c r="N259" s="176"/>
    </row>
    <row r="260" ht="19.5" customHeight="1">
      <c r="N260" s="176"/>
    </row>
    <row r="261" ht="19.5" customHeight="1">
      <c r="N261" s="176"/>
    </row>
    <row r="262" ht="19.5" customHeight="1">
      <c r="N262" s="176"/>
    </row>
    <row r="263" ht="19.5" customHeight="1">
      <c r="N263" s="176"/>
    </row>
    <row r="264" ht="19.5" customHeight="1">
      <c r="N264" s="176"/>
    </row>
    <row r="265" ht="19.5" customHeight="1">
      <c r="N265" s="176"/>
    </row>
    <row r="266" ht="19.5" customHeight="1">
      <c r="N266" s="176"/>
    </row>
    <row r="267" ht="19.5" customHeight="1">
      <c r="N267" s="176"/>
    </row>
    <row r="268" ht="19.5" customHeight="1">
      <c r="N268" s="176"/>
    </row>
    <row r="269" ht="19.5" customHeight="1">
      <c r="N269" s="176"/>
    </row>
    <row r="270" ht="19.5" customHeight="1">
      <c r="N270" s="176"/>
    </row>
    <row r="271" ht="19.5" customHeight="1">
      <c r="N271" s="176"/>
    </row>
    <row r="272" ht="19.5" customHeight="1">
      <c r="N272" s="176"/>
    </row>
    <row r="273" ht="19.5" customHeight="1">
      <c r="N273" s="176"/>
    </row>
    <row r="274" ht="19.5" customHeight="1">
      <c r="N274" s="176"/>
    </row>
    <row r="275" ht="19.5" customHeight="1">
      <c r="N275" s="176"/>
    </row>
    <row r="276" ht="19.5" customHeight="1">
      <c r="N276" s="176"/>
    </row>
    <row r="277" ht="19.5" customHeight="1">
      <c r="N277" s="176"/>
    </row>
    <row r="278" ht="19.5" customHeight="1">
      <c r="N278" s="176"/>
    </row>
    <row r="279" ht="19.5" customHeight="1">
      <c r="N279" s="176"/>
    </row>
    <row r="280" ht="19.5" customHeight="1">
      <c r="N280" s="176"/>
    </row>
    <row r="281" ht="19.5" customHeight="1">
      <c r="N281" s="176"/>
    </row>
    <row r="282" ht="19.5" customHeight="1">
      <c r="N282" s="176"/>
    </row>
    <row r="283" ht="19.5" customHeight="1">
      <c r="N283" s="176"/>
    </row>
    <row r="284" ht="19.5" customHeight="1">
      <c r="N284" s="176"/>
    </row>
    <row r="285" ht="19.5" customHeight="1">
      <c r="N285" s="176"/>
    </row>
    <row r="286" ht="19.5" customHeight="1">
      <c r="N286" s="176"/>
    </row>
    <row r="287" ht="19.5" customHeight="1">
      <c r="N287" s="176"/>
    </row>
    <row r="288" ht="19.5" customHeight="1">
      <c r="N288" s="176"/>
    </row>
    <row r="289" ht="19.5" customHeight="1">
      <c r="N289" s="176"/>
    </row>
    <row r="290" ht="19.5" customHeight="1">
      <c r="N290" s="176"/>
    </row>
    <row r="291" ht="19.5" customHeight="1">
      <c r="N291" s="176"/>
    </row>
    <row r="292" ht="19.5" customHeight="1">
      <c r="N292" s="176"/>
    </row>
    <row r="293" ht="19.5" customHeight="1">
      <c r="N293" s="176"/>
    </row>
    <row r="294" ht="19.5" customHeight="1">
      <c r="N294" s="176"/>
    </row>
    <row r="295" ht="19.5" customHeight="1">
      <c r="N295" s="176"/>
    </row>
    <row r="296" ht="19.5" customHeight="1">
      <c r="N296" s="176"/>
    </row>
    <row r="297" ht="19.5" customHeight="1">
      <c r="N297" s="176"/>
    </row>
    <row r="298" ht="19.5" customHeight="1">
      <c r="N298" s="176"/>
    </row>
    <row r="299" ht="19.5" customHeight="1">
      <c r="N299" s="176"/>
    </row>
    <row r="300" ht="19.5" customHeight="1">
      <c r="N300" s="176"/>
    </row>
    <row r="301" ht="19.5" customHeight="1">
      <c r="N301" s="176"/>
    </row>
    <row r="302" ht="19.5" customHeight="1">
      <c r="N302" s="176"/>
    </row>
    <row r="303" ht="19.5" customHeight="1">
      <c r="N303" s="176"/>
    </row>
    <row r="304" ht="19.5" customHeight="1">
      <c r="N304" s="176"/>
    </row>
    <row r="305" ht="19.5" customHeight="1">
      <c r="N305" s="176"/>
    </row>
    <row r="306" ht="19.5" customHeight="1">
      <c r="N306" s="176"/>
    </row>
    <row r="307" ht="19.5" customHeight="1">
      <c r="N307" s="176"/>
    </row>
    <row r="308" ht="19.5" customHeight="1">
      <c r="N308" s="176"/>
    </row>
    <row r="309" ht="19.5" customHeight="1">
      <c r="N309" s="176"/>
    </row>
    <row r="310" ht="19.5" customHeight="1">
      <c r="N310" s="176"/>
    </row>
    <row r="311" ht="19.5" customHeight="1">
      <c r="N311" s="176"/>
    </row>
    <row r="312" ht="19.5" customHeight="1">
      <c r="N312" s="176"/>
    </row>
    <row r="313" ht="19.5" customHeight="1">
      <c r="N313" s="176"/>
    </row>
    <row r="314" ht="19.5" customHeight="1">
      <c r="N314" s="176"/>
    </row>
    <row r="315" ht="19.5" customHeight="1">
      <c r="N315" s="176"/>
    </row>
    <row r="316" ht="19.5" customHeight="1">
      <c r="N316" s="176"/>
    </row>
    <row r="317" ht="19.5" customHeight="1">
      <c r="N317" s="176"/>
    </row>
    <row r="318" ht="19.5" customHeight="1">
      <c r="N318" s="176"/>
    </row>
    <row r="319" ht="19.5" customHeight="1">
      <c r="N319" s="176"/>
    </row>
    <row r="320" ht="19.5" customHeight="1">
      <c r="N320" s="176"/>
    </row>
    <row r="321" ht="19.5" customHeight="1">
      <c r="N321" s="176"/>
    </row>
    <row r="322" ht="19.5" customHeight="1">
      <c r="N322" s="176"/>
    </row>
    <row r="323" ht="19.5" customHeight="1">
      <c r="N323" s="176"/>
    </row>
    <row r="324" ht="19.5" customHeight="1">
      <c r="N324" s="176"/>
    </row>
    <row r="325" ht="19.5" customHeight="1">
      <c r="N325" s="176"/>
    </row>
    <row r="326" ht="19.5" customHeight="1">
      <c r="N326" s="176"/>
    </row>
    <row r="327" ht="19.5" customHeight="1">
      <c r="N327" s="176"/>
    </row>
    <row r="328" ht="19.5" customHeight="1">
      <c r="N328" s="176"/>
    </row>
    <row r="329" ht="19.5" customHeight="1">
      <c r="N329" s="176"/>
    </row>
    <row r="330" ht="19.5" customHeight="1">
      <c r="N330" s="176"/>
    </row>
    <row r="331" ht="19.5" customHeight="1">
      <c r="N331" s="176"/>
    </row>
    <row r="332" ht="19.5" customHeight="1">
      <c r="N332" s="176"/>
    </row>
    <row r="333" ht="19.5" customHeight="1">
      <c r="N333" s="176"/>
    </row>
    <row r="334" ht="19.5" customHeight="1">
      <c r="N334" s="176"/>
    </row>
    <row r="335" ht="19.5" customHeight="1">
      <c r="N335" s="176"/>
    </row>
    <row r="336" ht="19.5" customHeight="1">
      <c r="N336" s="176"/>
    </row>
    <row r="337" ht="19.5" customHeight="1">
      <c r="N337" s="176"/>
    </row>
    <row r="338" ht="19.5" customHeight="1">
      <c r="N338" s="176"/>
    </row>
    <row r="339" ht="19.5" customHeight="1">
      <c r="N339" s="176"/>
    </row>
    <row r="340" ht="19.5" customHeight="1">
      <c r="N340" s="176"/>
    </row>
    <row r="341" ht="19.5" customHeight="1">
      <c r="N341" s="176"/>
    </row>
    <row r="342" ht="19.5" customHeight="1">
      <c r="N342" s="176"/>
    </row>
    <row r="343" ht="19.5" customHeight="1">
      <c r="N343" s="176"/>
    </row>
    <row r="344" ht="19.5" customHeight="1">
      <c r="N344" s="176"/>
    </row>
    <row r="345" ht="19.5" customHeight="1">
      <c r="N345" s="176"/>
    </row>
    <row r="346" ht="19.5" customHeight="1">
      <c r="N346" s="176"/>
    </row>
    <row r="347" ht="19.5" customHeight="1">
      <c r="N347" s="176"/>
    </row>
    <row r="348" ht="19.5" customHeight="1">
      <c r="N348" s="176"/>
    </row>
    <row r="349" ht="19.5" customHeight="1">
      <c r="N349" s="176"/>
    </row>
    <row r="350" ht="19.5" customHeight="1">
      <c r="N350" s="176"/>
    </row>
    <row r="351" ht="19.5" customHeight="1">
      <c r="N351" s="176"/>
    </row>
    <row r="352" ht="19.5" customHeight="1">
      <c r="N352" s="176"/>
    </row>
    <row r="353" ht="19.5" customHeight="1">
      <c r="N353" s="176"/>
    </row>
    <row r="354" ht="19.5" customHeight="1">
      <c r="N354" s="176"/>
    </row>
    <row r="355" ht="19.5" customHeight="1">
      <c r="N355" s="176"/>
    </row>
    <row r="356" ht="19.5" customHeight="1">
      <c r="N356" s="176"/>
    </row>
    <row r="357" ht="19.5" customHeight="1">
      <c r="N357" s="176"/>
    </row>
    <row r="358" ht="19.5" customHeight="1">
      <c r="N358" s="176"/>
    </row>
    <row r="359" ht="19.5" customHeight="1">
      <c r="N359" s="176"/>
    </row>
    <row r="360" ht="19.5" customHeight="1">
      <c r="N360" s="176"/>
    </row>
    <row r="361" ht="19.5" customHeight="1">
      <c r="N361" s="176"/>
    </row>
    <row r="362" ht="19.5" customHeight="1">
      <c r="N362" s="176"/>
    </row>
    <row r="363" ht="19.5" customHeight="1">
      <c r="N363" s="176"/>
    </row>
    <row r="364" ht="19.5" customHeight="1">
      <c r="N364" s="176"/>
    </row>
    <row r="365" ht="19.5" customHeight="1">
      <c r="N365" s="176"/>
    </row>
    <row r="366" ht="19.5" customHeight="1">
      <c r="N366" s="176"/>
    </row>
    <row r="367" ht="19.5" customHeight="1">
      <c r="N367" s="176"/>
    </row>
    <row r="368" ht="19.5" customHeight="1">
      <c r="N368" s="176"/>
    </row>
    <row r="369" ht="19.5" customHeight="1">
      <c r="N369" s="176"/>
    </row>
    <row r="370" ht="19.5" customHeight="1">
      <c r="N370" s="176"/>
    </row>
    <row r="371" ht="19.5" customHeight="1">
      <c r="N371" s="176"/>
    </row>
    <row r="372" ht="19.5" customHeight="1">
      <c r="N372" s="176"/>
    </row>
    <row r="373" ht="19.5" customHeight="1">
      <c r="N373" s="176"/>
    </row>
    <row r="374" ht="19.5" customHeight="1">
      <c r="N374" s="176"/>
    </row>
    <row r="375" ht="19.5" customHeight="1">
      <c r="N375" s="176"/>
    </row>
    <row r="376" ht="19.5" customHeight="1">
      <c r="N376" s="176"/>
    </row>
    <row r="377" ht="19.5" customHeight="1">
      <c r="N377" s="176"/>
    </row>
    <row r="378" ht="19.5" customHeight="1">
      <c r="N378" s="176"/>
    </row>
    <row r="379" ht="19.5" customHeight="1">
      <c r="N379" s="176"/>
    </row>
    <row r="380" ht="19.5" customHeight="1">
      <c r="N380" s="176"/>
    </row>
    <row r="381" ht="19.5" customHeight="1">
      <c r="N381" s="176"/>
    </row>
    <row r="382" ht="19.5" customHeight="1">
      <c r="N382" s="176"/>
    </row>
    <row r="383" ht="19.5" customHeight="1">
      <c r="N383" s="176"/>
    </row>
    <row r="384" ht="19.5" customHeight="1">
      <c r="N384" s="176"/>
    </row>
    <row r="385" ht="19.5" customHeight="1">
      <c r="N385" s="176"/>
    </row>
    <row r="386" ht="19.5" customHeight="1">
      <c r="N386" s="176"/>
    </row>
    <row r="387" ht="19.5" customHeight="1">
      <c r="N387" s="176"/>
    </row>
    <row r="388" ht="19.5" customHeight="1">
      <c r="N388" s="176"/>
    </row>
    <row r="389" ht="19.5" customHeight="1">
      <c r="N389" s="176"/>
    </row>
    <row r="390" ht="19.5" customHeight="1">
      <c r="N390" s="176"/>
    </row>
    <row r="391" ht="19.5" customHeight="1">
      <c r="N391" s="176"/>
    </row>
    <row r="392" ht="19.5" customHeight="1">
      <c r="N392" s="176"/>
    </row>
    <row r="393" ht="19.5" customHeight="1">
      <c r="N393" s="176"/>
    </row>
    <row r="394" ht="19.5" customHeight="1">
      <c r="N394" s="176"/>
    </row>
    <row r="395" ht="19.5" customHeight="1">
      <c r="N395" s="176"/>
    </row>
    <row r="396" ht="19.5" customHeight="1">
      <c r="N396" s="176"/>
    </row>
    <row r="397" ht="19.5" customHeight="1">
      <c r="N397" s="176"/>
    </row>
    <row r="398" ht="19.5" customHeight="1">
      <c r="N398" s="176"/>
    </row>
    <row r="399" ht="19.5" customHeight="1">
      <c r="N399" s="176"/>
    </row>
    <row r="400" ht="19.5" customHeight="1">
      <c r="N400" s="176"/>
    </row>
    <row r="401" ht="19.5" customHeight="1">
      <c r="N401" s="176"/>
    </row>
    <row r="402" ht="19.5" customHeight="1">
      <c r="N402" s="176"/>
    </row>
    <row r="403" ht="19.5" customHeight="1">
      <c r="N403" s="176"/>
    </row>
    <row r="404" ht="19.5" customHeight="1">
      <c r="N404" s="176"/>
    </row>
    <row r="405" ht="19.5" customHeight="1">
      <c r="N405" s="176"/>
    </row>
    <row r="406" ht="19.5" customHeight="1">
      <c r="N406" s="176"/>
    </row>
    <row r="407" ht="19.5" customHeight="1">
      <c r="N407" s="176"/>
    </row>
    <row r="408" ht="19.5" customHeight="1">
      <c r="N408" s="176"/>
    </row>
    <row r="409" ht="19.5" customHeight="1">
      <c r="N409" s="176"/>
    </row>
    <row r="410" ht="19.5" customHeight="1">
      <c r="N410" s="176"/>
    </row>
    <row r="411" ht="19.5" customHeight="1">
      <c r="N411" s="176"/>
    </row>
    <row r="412" ht="19.5" customHeight="1">
      <c r="N412" s="176"/>
    </row>
    <row r="413" ht="19.5" customHeight="1">
      <c r="N413" s="176"/>
    </row>
    <row r="414" ht="19.5" customHeight="1">
      <c r="N414" s="176"/>
    </row>
    <row r="415" ht="19.5" customHeight="1">
      <c r="N415" s="176"/>
    </row>
    <row r="416" ht="19.5" customHeight="1">
      <c r="N416" s="176"/>
    </row>
    <row r="417" ht="19.5" customHeight="1">
      <c r="N417" s="176"/>
    </row>
    <row r="418" ht="19.5" customHeight="1">
      <c r="N418" s="176"/>
    </row>
    <row r="419" ht="19.5" customHeight="1">
      <c r="N419" s="176"/>
    </row>
    <row r="420" ht="19.5" customHeight="1">
      <c r="N420" s="176"/>
    </row>
    <row r="421" ht="19.5" customHeight="1">
      <c r="N421" s="176"/>
    </row>
    <row r="422" ht="19.5" customHeight="1">
      <c r="N422" s="176"/>
    </row>
    <row r="423" ht="19.5" customHeight="1">
      <c r="N423" s="176"/>
    </row>
    <row r="424" ht="19.5" customHeight="1">
      <c r="N424" s="176"/>
    </row>
    <row r="425" ht="19.5" customHeight="1">
      <c r="N425" s="176"/>
    </row>
    <row r="426" ht="19.5" customHeight="1">
      <c r="N426" s="176"/>
    </row>
    <row r="427" ht="19.5" customHeight="1">
      <c r="N427" s="176"/>
    </row>
    <row r="428" ht="19.5" customHeight="1">
      <c r="N428" s="176"/>
    </row>
    <row r="429" ht="19.5" customHeight="1">
      <c r="N429" s="176"/>
    </row>
    <row r="430" ht="19.5" customHeight="1">
      <c r="N430" s="176"/>
    </row>
    <row r="431" ht="19.5" customHeight="1">
      <c r="N431" s="176"/>
    </row>
    <row r="432" ht="19.5" customHeight="1">
      <c r="N432" s="176"/>
    </row>
    <row r="433" ht="19.5" customHeight="1">
      <c r="N433" s="176"/>
    </row>
    <row r="434" ht="19.5" customHeight="1">
      <c r="N434" s="176"/>
    </row>
    <row r="435" ht="19.5" customHeight="1">
      <c r="N435" s="176"/>
    </row>
    <row r="436" ht="19.5" customHeight="1">
      <c r="N436" s="176"/>
    </row>
    <row r="437" ht="19.5" customHeight="1">
      <c r="N437" s="176"/>
    </row>
    <row r="438" ht="19.5" customHeight="1">
      <c r="N438" s="176"/>
    </row>
    <row r="439" ht="19.5" customHeight="1">
      <c r="N439" s="176"/>
    </row>
    <row r="440" ht="19.5" customHeight="1">
      <c r="N440" s="176"/>
    </row>
    <row r="441" ht="19.5" customHeight="1">
      <c r="N441" s="176"/>
    </row>
    <row r="442" ht="19.5" customHeight="1">
      <c r="N442" s="176"/>
    </row>
    <row r="443" ht="19.5" customHeight="1">
      <c r="N443" s="176"/>
    </row>
    <row r="444" ht="19.5" customHeight="1">
      <c r="N444" s="176"/>
    </row>
    <row r="445" ht="19.5" customHeight="1">
      <c r="N445" s="176"/>
    </row>
    <row r="446" ht="19.5" customHeight="1">
      <c r="N446" s="176"/>
    </row>
    <row r="447" ht="19.5" customHeight="1">
      <c r="N447" s="176"/>
    </row>
    <row r="448" ht="19.5" customHeight="1">
      <c r="N448" s="176"/>
    </row>
    <row r="449" ht="19.5" customHeight="1">
      <c r="N449" s="176"/>
    </row>
    <row r="450" ht="19.5" customHeight="1">
      <c r="N450" s="176"/>
    </row>
    <row r="451" ht="19.5" customHeight="1">
      <c r="N451" s="176"/>
    </row>
    <row r="452" ht="19.5" customHeight="1">
      <c r="N452" s="176"/>
    </row>
    <row r="453" ht="19.5" customHeight="1">
      <c r="N453" s="176"/>
    </row>
    <row r="454" ht="19.5" customHeight="1">
      <c r="N454" s="176"/>
    </row>
    <row r="455" ht="19.5" customHeight="1">
      <c r="N455" s="176"/>
    </row>
    <row r="456" ht="19.5" customHeight="1">
      <c r="N456" s="176"/>
    </row>
    <row r="457" ht="19.5" customHeight="1">
      <c r="N457" s="176"/>
    </row>
    <row r="458" ht="19.5" customHeight="1">
      <c r="N458" s="176"/>
    </row>
    <row r="459" ht="19.5" customHeight="1">
      <c r="N459" s="176"/>
    </row>
    <row r="460" ht="19.5" customHeight="1">
      <c r="N460" s="176"/>
    </row>
    <row r="461" ht="19.5" customHeight="1">
      <c r="N461" s="176"/>
    </row>
    <row r="462" ht="19.5" customHeight="1">
      <c r="N462" s="176"/>
    </row>
    <row r="463" ht="19.5" customHeight="1">
      <c r="N463" s="176"/>
    </row>
    <row r="464" ht="19.5" customHeight="1">
      <c r="N464" s="176"/>
    </row>
    <row r="465" ht="19.5" customHeight="1">
      <c r="N465" s="176"/>
    </row>
    <row r="466" ht="19.5" customHeight="1">
      <c r="N466" s="176"/>
    </row>
    <row r="467" ht="19.5" customHeight="1">
      <c r="N467" s="176"/>
    </row>
    <row r="468" ht="19.5" customHeight="1">
      <c r="N468" s="176"/>
    </row>
    <row r="469" ht="19.5" customHeight="1">
      <c r="N469" s="176"/>
    </row>
    <row r="470" ht="19.5" customHeight="1">
      <c r="N470" s="176"/>
    </row>
    <row r="471" ht="19.5" customHeight="1">
      <c r="N471" s="176"/>
    </row>
    <row r="472" ht="19.5" customHeight="1">
      <c r="N472" s="176"/>
    </row>
    <row r="473" ht="19.5" customHeight="1">
      <c r="N473" s="176"/>
    </row>
    <row r="474" ht="19.5" customHeight="1">
      <c r="N474" s="176"/>
    </row>
    <row r="475" ht="19.5" customHeight="1">
      <c r="N475" s="176"/>
    </row>
    <row r="476" ht="19.5" customHeight="1">
      <c r="N476" s="176"/>
    </row>
    <row r="477" ht="19.5" customHeight="1">
      <c r="N477" s="176"/>
    </row>
    <row r="478" ht="19.5" customHeight="1">
      <c r="N478" s="176"/>
    </row>
    <row r="479" ht="19.5" customHeight="1">
      <c r="N479" s="176"/>
    </row>
    <row r="480" ht="19.5" customHeight="1">
      <c r="N480" s="176"/>
    </row>
    <row r="481" ht="19.5" customHeight="1">
      <c r="N481" s="176"/>
    </row>
    <row r="482" ht="19.5" customHeight="1">
      <c r="N482" s="176"/>
    </row>
    <row r="483" ht="19.5" customHeight="1">
      <c r="N483" s="176"/>
    </row>
    <row r="484" ht="19.5" customHeight="1">
      <c r="N484" s="176"/>
    </row>
    <row r="485" ht="19.5" customHeight="1">
      <c r="N485" s="176"/>
    </row>
    <row r="486" ht="19.5" customHeight="1">
      <c r="N486" s="176"/>
    </row>
    <row r="487" ht="19.5" customHeight="1">
      <c r="N487" s="176"/>
    </row>
    <row r="488" ht="19.5" customHeight="1">
      <c r="N488" s="176"/>
    </row>
    <row r="489" ht="19.5" customHeight="1">
      <c r="N489" s="176"/>
    </row>
    <row r="490" ht="19.5" customHeight="1">
      <c r="N490" s="176"/>
    </row>
    <row r="491" ht="19.5" customHeight="1">
      <c r="N491" s="176"/>
    </row>
    <row r="492" ht="19.5" customHeight="1">
      <c r="N492" s="176"/>
    </row>
    <row r="493" ht="19.5" customHeight="1">
      <c r="N493" s="176"/>
    </row>
    <row r="494" ht="19.5" customHeight="1">
      <c r="N494" s="176"/>
    </row>
    <row r="495" ht="19.5" customHeight="1">
      <c r="N495" s="176"/>
    </row>
    <row r="496" ht="19.5" customHeight="1">
      <c r="N496" s="176"/>
    </row>
    <row r="497" ht="19.5" customHeight="1">
      <c r="N497" s="176"/>
    </row>
    <row r="498" ht="19.5" customHeight="1">
      <c r="N498" s="176"/>
    </row>
    <row r="499" ht="19.5" customHeight="1">
      <c r="N499" s="176"/>
    </row>
    <row r="500" ht="19.5" customHeight="1">
      <c r="N500" s="176"/>
    </row>
    <row r="501" ht="19.5" customHeight="1">
      <c r="N501" s="176"/>
    </row>
    <row r="502" ht="19.5" customHeight="1">
      <c r="N502" s="176"/>
    </row>
    <row r="503" ht="19.5" customHeight="1">
      <c r="N503" s="176"/>
    </row>
    <row r="504" ht="19.5" customHeight="1">
      <c r="N504" s="176"/>
    </row>
    <row r="505" ht="19.5" customHeight="1">
      <c r="N505" s="176"/>
    </row>
    <row r="506" ht="19.5" customHeight="1">
      <c r="N506" s="176"/>
    </row>
    <row r="507" ht="19.5" customHeight="1">
      <c r="N507" s="176"/>
    </row>
    <row r="508" ht="19.5" customHeight="1">
      <c r="N508" s="176"/>
    </row>
    <row r="509" ht="19.5" customHeight="1">
      <c r="N509" s="176"/>
    </row>
    <row r="510" ht="19.5" customHeight="1">
      <c r="N510" s="176"/>
    </row>
    <row r="511" ht="19.5" customHeight="1">
      <c r="N511" s="176"/>
    </row>
    <row r="512" ht="19.5" customHeight="1">
      <c r="N512" s="176"/>
    </row>
    <row r="513" ht="19.5" customHeight="1">
      <c r="N513" s="176"/>
    </row>
    <row r="514" ht="19.5" customHeight="1">
      <c r="N514" s="176"/>
    </row>
    <row r="515" ht="19.5" customHeight="1">
      <c r="N515" s="176"/>
    </row>
    <row r="516" ht="19.5" customHeight="1">
      <c r="N516" s="176"/>
    </row>
    <row r="517" ht="19.5" customHeight="1">
      <c r="N517" s="176"/>
    </row>
    <row r="518" ht="19.5" customHeight="1">
      <c r="N518" s="176"/>
    </row>
    <row r="519" ht="19.5" customHeight="1">
      <c r="N519" s="176"/>
    </row>
    <row r="520" ht="19.5" customHeight="1">
      <c r="N520" s="176"/>
    </row>
    <row r="521" ht="19.5" customHeight="1">
      <c r="N521" s="176"/>
    </row>
    <row r="522" ht="19.5" customHeight="1">
      <c r="N522" s="176"/>
    </row>
    <row r="523" ht="19.5" customHeight="1">
      <c r="N523" s="176"/>
    </row>
    <row r="524" ht="19.5" customHeight="1">
      <c r="N524" s="176"/>
    </row>
    <row r="525" ht="19.5" customHeight="1">
      <c r="N525" s="176"/>
    </row>
    <row r="526" ht="19.5" customHeight="1">
      <c r="N526" s="176"/>
    </row>
    <row r="527" ht="19.5" customHeight="1">
      <c r="N527" s="176"/>
    </row>
    <row r="528" ht="19.5" customHeight="1">
      <c r="N528" s="176"/>
    </row>
    <row r="529" ht="19.5" customHeight="1">
      <c r="N529" s="176"/>
    </row>
    <row r="530" ht="19.5" customHeight="1">
      <c r="N530" s="176"/>
    </row>
    <row r="531" ht="19.5" customHeight="1">
      <c r="N531" s="176"/>
    </row>
    <row r="532" ht="19.5" customHeight="1">
      <c r="N532" s="176"/>
    </row>
    <row r="533" ht="19.5" customHeight="1">
      <c r="N533" s="176"/>
    </row>
    <row r="534" ht="19.5" customHeight="1">
      <c r="N534" s="176"/>
    </row>
    <row r="535" ht="19.5" customHeight="1">
      <c r="N535" s="176"/>
    </row>
    <row r="536" ht="19.5" customHeight="1">
      <c r="N536" s="176"/>
    </row>
    <row r="537" ht="19.5" customHeight="1">
      <c r="N537" s="176"/>
    </row>
    <row r="538" ht="19.5" customHeight="1">
      <c r="N538" s="176"/>
    </row>
    <row r="539" ht="19.5" customHeight="1">
      <c r="N539" s="176"/>
    </row>
    <row r="540" ht="19.5" customHeight="1">
      <c r="N540" s="176"/>
    </row>
    <row r="541" ht="19.5" customHeight="1">
      <c r="N541" s="176"/>
    </row>
    <row r="542" ht="19.5" customHeight="1">
      <c r="N542" s="176"/>
    </row>
    <row r="543" ht="19.5" customHeight="1">
      <c r="N543" s="176"/>
    </row>
    <row r="544" ht="19.5" customHeight="1">
      <c r="N544" s="176"/>
    </row>
    <row r="545" ht="19.5" customHeight="1">
      <c r="N545" s="176"/>
    </row>
    <row r="546" ht="19.5" customHeight="1">
      <c r="N546" s="176"/>
    </row>
    <row r="547" ht="19.5" customHeight="1">
      <c r="N547" s="176"/>
    </row>
    <row r="548" ht="19.5" customHeight="1">
      <c r="N548" s="176"/>
    </row>
    <row r="549" ht="19.5" customHeight="1">
      <c r="N549" s="176"/>
    </row>
    <row r="550" ht="19.5" customHeight="1">
      <c r="N550" s="176"/>
    </row>
    <row r="551" ht="19.5" customHeight="1">
      <c r="N551" s="176"/>
    </row>
    <row r="552" ht="19.5" customHeight="1">
      <c r="N552" s="176"/>
    </row>
    <row r="553" ht="19.5" customHeight="1">
      <c r="N553" s="176"/>
    </row>
    <row r="554" ht="19.5" customHeight="1">
      <c r="N554" s="176"/>
    </row>
    <row r="555" ht="19.5" customHeight="1">
      <c r="N555" s="176"/>
    </row>
    <row r="556" ht="19.5" customHeight="1">
      <c r="N556" s="176"/>
    </row>
    <row r="557" ht="19.5" customHeight="1">
      <c r="N557" s="176"/>
    </row>
    <row r="558" ht="19.5" customHeight="1">
      <c r="N558" s="176"/>
    </row>
    <row r="559" ht="19.5" customHeight="1">
      <c r="N559" s="176"/>
    </row>
    <row r="560" ht="19.5" customHeight="1">
      <c r="N560" s="176"/>
    </row>
    <row r="561" ht="19.5" customHeight="1">
      <c r="N561" s="176"/>
    </row>
    <row r="562" ht="19.5" customHeight="1">
      <c r="N562" s="176"/>
    </row>
    <row r="563" ht="19.5" customHeight="1">
      <c r="N563" s="176"/>
    </row>
    <row r="564" ht="19.5" customHeight="1">
      <c r="N564" s="176"/>
    </row>
    <row r="565" ht="19.5" customHeight="1">
      <c r="N565" s="176"/>
    </row>
    <row r="566" ht="19.5" customHeight="1">
      <c r="N566" s="176"/>
    </row>
    <row r="567" ht="19.5" customHeight="1">
      <c r="N567" s="176"/>
    </row>
    <row r="568" ht="19.5" customHeight="1">
      <c r="N568" s="176"/>
    </row>
    <row r="569" ht="19.5" customHeight="1">
      <c r="N569" s="176"/>
    </row>
    <row r="570" ht="19.5" customHeight="1">
      <c r="N570" s="176"/>
    </row>
    <row r="571" ht="19.5" customHeight="1">
      <c r="N571" s="176"/>
    </row>
    <row r="572" ht="19.5" customHeight="1">
      <c r="N572" s="176"/>
    </row>
    <row r="573" ht="19.5" customHeight="1">
      <c r="N573" s="176"/>
    </row>
    <row r="574" ht="19.5" customHeight="1">
      <c r="N574" s="176"/>
    </row>
    <row r="575" ht="19.5" customHeight="1">
      <c r="N575" s="176"/>
    </row>
    <row r="576" ht="19.5" customHeight="1">
      <c r="N576" s="176"/>
    </row>
    <row r="577" ht="19.5" customHeight="1">
      <c r="N577" s="176"/>
    </row>
    <row r="578" ht="19.5" customHeight="1">
      <c r="N578" s="176"/>
    </row>
    <row r="579" ht="19.5" customHeight="1">
      <c r="N579" s="176"/>
    </row>
    <row r="580" ht="19.5" customHeight="1">
      <c r="N580" s="176"/>
    </row>
    <row r="581" ht="19.5" customHeight="1">
      <c r="N581" s="176"/>
    </row>
    <row r="582" ht="19.5" customHeight="1">
      <c r="N582" s="176"/>
    </row>
    <row r="583" ht="19.5" customHeight="1">
      <c r="N583" s="176"/>
    </row>
    <row r="584" ht="19.5" customHeight="1">
      <c r="N584" s="176"/>
    </row>
    <row r="585" ht="19.5" customHeight="1">
      <c r="N585" s="176"/>
    </row>
    <row r="586" ht="19.5" customHeight="1">
      <c r="N586" s="176"/>
    </row>
    <row r="587" ht="19.5" customHeight="1">
      <c r="N587" s="176"/>
    </row>
    <row r="588" ht="19.5" customHeight="1">
      <c r="N588" s="176"/>
    </row>
    <row r="589" ht="19.5" customHeight="1">
      <c r="N589" s="176"/>
    </row>
    <row r="590" ht="19.5" customHeight="1">
      <c r="N590" s="176"/>
    </row>
    <row r="591" ht="19.5" customHeight="1">
      <c r="N591" s="176"/>
    </row>
    <row r="592" ht="19.5" customHeight="1">
      <c r="N592" s="176"/>
    </row>
    <row r="593" ht="19.5" customHeight="1">
      <c r="N593" s="176"/>
    </row>
    <row r="594" ht="19.5" customHeight="1">
      <c r="N594" s="176"/>
    </row>
    <row r="595" ht="19.5" customHeight="1">
      <c r="N595" s="176"/>
    </row>
    <row r="596" ht="19.5" customHeight="1">
      <c r="N596" s="176"/>
    </row>
    <row r="597" ht="19.5" customHeight="1">
      <c r="N597" s="176"/>
    </row>
    <row r="598" ht="19.5" customHeight="1">
      <c r="N598" s="176"/>
    </row>
    <row r="599" ht="19.5" customHeight="1">
      <c r="N599" s="176"/>
    </row>
    <row r="600" ht="19.5" customHeight="1">
      <c r="N600" s="176"/>
    </row>
    <row r="601" ht="19.5" customHeight="1">
      <c r="N601" s="176"/>
    </row>
    <row r="602" ht="19.5" customHeight="1">
      <c r="N602" s="176"/>
    </row>
    <row r="603" ht="19.5" customHeight="1">
      <c r="N603" s="176"/>
    </row>
    <row r="604" ht="19.5" customHeight="1">
      <c r="N604" s="176"/>
    </row>
    <row r="605" ht="19.5" customHeight="1">
      <c r="N605" s="176"/>
    </row>
    <row r="606" ht="19.5" customHeight="1">
      <c r="N606" s="176"/>
    </row>
    <row r="607" ht="19.5" customHeight="1">
      <c r="N607" s="176"/>
    </row>
    <row r="608" ht="19.5" customHeight="1">
      <c r="N608" s="176"/>
    </row>
    <row r="609" ht="19.5" customHeight="1">
      <c r="N609" s="176"/>
    </row>
    <row r="610" ht="19.5" customHeight="1">
      <c r="N610" s="176"/>
    </row>
    <row r="611" ht="19.5" customHeight="1">
      <c r="N611" s="176"/>
    </row>
    <row r="612" ht="19.5" customHeight="1">
      <c r="N612" s="176"/>
    </row>
    <row r="613" ht="19.5" customHeight="1">
      <c r="N613" s="176"/>
    </row>
    <row r="614" ht="19.5" customHeight="1">
      <c r="N614" s="176"/>
    </row>
    <row r="615" ht="19.5" customHeight="1">
      <c r="N615" s="176"/>
    </row>
    <row r="616" ht="19.5" customHeight="1">
      <c r="N616" s="176"/>
    </row>
    <row r="617" ht="19.5" customHeight="1">
      <c r="N617" s="176"/>
    </row>
    <row r="618" ht="19.5" customHeight="1">
      <c r="N618" s="176"/>
    </row>
    <row r="619" ht="19.5" customHeight="1">
      <c r="N619" s="176"/>
    </row>
    <row r="620" ht="19.5" customHeight="1">
      <c r="N620" s="176"/>
    </row>
    <row r="621" ht="19.5" customHeight="1">
      <c r="N621" s="176"/>
    </row>
    <row r="622" ht="19.5" customHeight="1">
      <c r="N622" s="176"/>
    </row>
    <row r="623" ht="19.5" customHeight="1">
      <c r="N623" s="176"/>
    </row>
    <row r="624" ht="19.5" customHeight="1">
      <c r="N624" s="176"/>
    </row>
    <row r="625" ht="19.5" customHeight="1">
      <c r="N625" s="176"/>
    </row>
    <row r="626" ht="19.5" customHeight="1">
      <c r="N626" s="176"/>
    </row>
    <row r="627" ht="19.5" customHeight="1">
      <c r="N627" s="176"/>
    </row>
    <row r="628" ht="19.5" customHeight="1">
      <c r="N628" s="176"/>
    </row>
    <row r="629" ht="19.5" customHeight="1">
      <c r="N629" s="176"/>
    </row>
    <row r="630" ht="19.5" customHeight="1">
      <c r="N630" s="176"/>
    </row>
    <row r="631" ht="19.5" customHeight="1">
      <c r="N631" s="176"/>
    </row>
    <row r="632" ht="19.5" customHeight="1">
      <c r="N632" s="176"/>
    </row>
    <row r="633" ht="19.5" customHeight="1">
      <c r="N633" s="176"/>
    </row>
    <row r="634" ht="19.5" customHeight="1">
      <c r="N634" s="176"/>
    </row>
    <row r="635" ht="19.5" customHeight="1">
      <c r="N635" s="176"/>
    </row>
    <row r="636" ht="19.5" customHeight="1">
      <c r="N636" s="176"/>
    </row>
    <row r="637" ht="19.5" customHeight="1">
      <c r="N637" s="176"/>
    </row>
    <row r="638" ht="19.5" customHeight="1">
      <c r="N638" s="176"/>
    </row>
    <row r="639" ht="19.5" customHeight="1">
      <c r="N639" s="176"/>
    </row>
    <row r="640" ht="19.5" customHeight="1">
      <c r="N640" s="176"/>
    </row>
    <row r="641" ht="19.5" customHeight="1">
      <c r="N641" s="176"/>
    </row>
    <row r="642" ht="19.5" customHeight="1">
      <c r="N642" s="176"/>
    </row>
    <row r="643" ht="19.5" customHeight="1">
      <c r="N643" s="176"/>
    </row>
    <row r="644" ht="19.5" customHeight="1">
      <c r="N644" s="176"/>
    </row>
    <row r="645" ht="19.5" customHeight="1">
      <c r="N645" s="176"/>
    </row>
    <row r="646" ht="19.5" customHeight="1">
      <c r="N646" s="176"/>
    </row>
    <row r="647" ht="19.5" customHeight="1">
      <c r="N647" s="176"/>
    </row>
    <row r="648" ht="19.5" customHeight="1">
      <c r="N648" s="176"/>
    </row>
    <row r="649" ht="19.5" customHeight="1">
      <c r="N649" s="176"/>
    </row>
    <row r="650" ht="19.5" customHeight="1">
      <c r="N650" s="176"/>
    </row>
    <row r="651" ht="19.5" customHeight="1">
      <c r="N651" s="176"/>
    </row>
    <row r="652" ht="19.5" customHeight="1">
      <c r="N652" s="176"/>
    </row>
    <row r="653" ht="19.5" customHeight="1">
      <c r="N653" s="176"/>
    </row>
    <row r="654" ht="19.5" customHeight="1">
      <c r="N654" s="176"/>
    </row>
    <row r="655" ht="19.5" customHeight="1">
      <c r="N655" s="176"/>
    </row>
    <row r="656" ht="19.5" customHeight="1">
      <c r="N656" s="176"/>
    </row>
    <row r="657" ht="19.5" customHeight="1">
      <c r="N657" s="176"/>
    </row>
    <row r="658" ht="19.5" customHeight="1">
      <c r="N658" s="176"/>
    </row>
    <row r="659" ht="19.5" customHeight="1">
      <c r="N659" s="176"/>
    </row>
    <row r="660" ht="19.5" customHeight="1">
      <c r="N660" s="176"/>
    </row>
    <row r="661" ht="19.5" customHeight="1">
      <c r="N661" s="176"/>
    </row>
    <row r="662" ht="19.5" customHeight="1">
      <c r="N662" s="176"/>
    </row>
    <row r="663" ht="19.5" customHeight="1">
      <c r="N663" s="176"/>
    </row>
    <row r="664" ht="19.5" customHeight="1">
      <c r="N664" s="176"/>
    </row>
    <row r="665" ht="19.5" customHeight="1">
      <c r="N665" s="176"/>
    </row>
    <row r="666" ht="19.5" customHeight="1">
      <c r="N666" s="176"/>
    </row>
    <row r="667" ht="19.5" customHeight="1">
      <c r="N667" s="176"/>
    </row>
    <row r="668" ht="19.5" customHeight="1">
      <c r="N668" s="176"/>
    </row>
    <row r="669" ht="19.5" customHeight="1">
      <c r="N669" s="176"/>
    </row>
    <row r="670" ht="19.5" customHeight="1">
      <c r="N670" s="176"/>
    </row>
    <row r="671" ht="19.5" customHeight="1">
      <c r="N671" s="176"/>
    </row>
    <row r="672" ht="19.5" customHeight="1">
      <c r="N672" s="176"/>
    </row>
    <row r="673" ht="19.5" customHeight="1">
      <c r="N673" s="176"/>
    </row>
    <row r="674" ht="19.5" customHeight="1">
      <c r="N674" s="176"/>
    </row>
    <row r="675" ht="19.5" customHeight="1">
      <c r="N675" s="176"/>
    </row>
    <row r="676" ht="19.5" customHeight="1">
      <c r="N676" s="176"/>
    </row>
    <row r="677" ht="19.5" customHeight="1">
      <c r="N677" s="176"/>
    </row>
    <row r="678" ht="19.5" customHeight="1">
      <c r="N678" s="176"/>
    </row>
    <row r="679" ht="19.5" customHeight="1">
      <c r="N679" s="176"/>
    </row>
    <row r="680" ht="19.5" customHeight="1">
      <c r="N680" s="176"/>
    </row>
    <row r="681" ht="19.5" customHeight="1">
      <c r="N681" s="176"/>
    </row>
    <row r="682" ht="19.5" customHeight="1">
      <c r="N682" s="176"/>
    </row>
    <row r="683" ht="19.5" customHeight="1">
      <c r="N683" s="176"/>
    </row>
    <row r="684" ht="19.5" customHeight="1">
      <c r="N684" s="176"/>
    </row>
    <row r="685" ht="19.5" customHeight="1">
      <c r="N685" s="176"/>
    </row>
    <row r="686" ht="19.5" customHeight="1">
      <c r="N686" s="176"/>
    </row>
    <row r="687" ht="19.5" customHeight="1">
      <c r="N687" s="176"/>
    </row>
    <row r="688" ht="19.5" customHeight="1">
      <c r="N688" s="176"/>
    </row>
    <row r="689" ht="19.5" customHeight="1">
      <c r="N689" s="176"/>
    </row>
    <row r="690" ht="19.5" customHeight="1">
      <c r="N690" s="176"/>
    </row>
    <row r="691" ht="19.5" customHeight="1">
      <c r="N691" s="176"/>
    </row>
    <row r="692" ht="19.5" customHeight="1">
      <c r="N692" s="176"/>
    </row>
    <row r="693" ht="19.5" customHeight="1">
      <c r="N693" s="176"/>
    </row>
    <row r="694" ht="19.5" customHeight="1">
      <c r="N694" s="176"/>
    </row>
    <row r="695" ht="19.5" customHeight="1">
      <c r="N695" s="176"/>
    </row>
    <row r="696" ht="19.5" customHeight="1">
      <c r="N696" s="176"/>
    </row>
    <row r="697" ht="19.5" customHeight="1">
      <c r="N697" s="176"/>
    </row>
    <row r="698" ht="19.5" customHeight="1">
      <c r="N698" s="176"/>
    </row>
    <row r="699" ht="19.5" customHeight="1">
      <c r="N699" s="176"/>
    </row>
    <row r="700" ht="19.5" customHeight="1">
      <c r="N700" s="176"/>
    </row>
    <row r="701" ht="19.5" customHeight="1">
      <c r="N701" s="176"/>
    </row>
    <row r="702" ht="19.5" customHeight="1">
      <c r="N702" s="176"/>
    </row>
    <row r="703" ht="19.5" customHeight="1">
      <c r="N703" s="176"/>
    </row>
    <row r="704" ht="19.5" customHeight="1">
      <c r="N704" s="176"/>
    </row>
    <row r="705" ht="19.5" customHeight="1">
      <c r="N705" s="176"/>
    </row>
    <row r="706" ht="19.5" customHeight="1">
      <c r="N706" s="176"/>
    </row>
    <row r="707" ht="19.5" customHeight="1">
      <c r="N707" s="176"/>
    </row>
    <row r="708" ht="19.5" customHeight="1">
      <c r="N708" s="176"/>
    </row>
    <row r="709" ht="19.5" customHeight="1">
      <c r="N709" s="176"/>
    </row>
    <row r="710" ht="19.5" customHeight="1">
      <c r="N710" s="176"/>
    </row>
    <row r="711" ht="19.5" customHeight="1">
      <c r="N711" s="176"/>
    </row>
    <row r="712" ht="19.5" customHeight="1">
      <c r="N712" s="176"/>
    </row>
    <row r="713" ht="19.5" customHeight="1">
      <c r="N713" s="176"/>
    </row>
    <row r="714" ht="19.5" customHeight="1">
      <c r="N714" s="176"/>
    </row>
    <row r="715" ht="19.5" customHeight="1">
      <c r="N715" s="176"/>
    </row>
    <row r="716" ht="19.5" customHeight="1">
      <c r="N716" s="176"/>
    </row>
    <row r="717" ht="19.5" customHeight="1">
      <c r="N717" s="176"/>
    </row>
    <row r="718" ht="19.5" customHeight="1">
      <c r="N718" s="176"/>
    </row>
    <row r="719" ht="19.5" customHeight="1">
      <c r="N719" s="176"/>
    </row>
    <row r="720" ht="19.5" customHeight="1">
      <c r="N720" s="176"/>
    </row>
    <row r="721" ht="19.5" customHeight="1">
      <c r="N721" s="176"/>
    </row>
    <row r="722" ht="19.5" customHeight="1">
      <c r="N722" s="176"/>
    </row>
    <row r="723" ht="19.5" customHeight="1">
      <c r="N723" s="176"/>
    </row>
    <row r="724" ht="19.5" customHeight="1">
      <c r="N724" s="176"/>
    </row>
    <row r="725" ht="19.5" customHeight="1">
      <c r="N725" s="176"/>
    </row>
    <row r="726" ht="19.5" customHeight="1">
      <c r="N726" s="176"/>
    </row>
    <row r="727" ht="19.5" customHeight="1">
      <c r="N727" s="176"/>
    </row>
    <row r="728" ht="19.5" customHeight="1">
      <c r="N728" s="176"/>
    </row>
    <row r="729" ht="19.5" customHeight="1">
      <c r="N729" s="176"/>
    </row>
    <row r="730" ht="19.5" customHeight="1">
      <c r="N730" s="176"/>
    </row>
    <row r="731" ht="19.5" customHeight="1">
      <c r="N731" s="176"/>
    </row>
    <row r="732" ht="19.5" customHeight="1">
      <c r="N732" s="176"/>
    </row>
    <row r="733" ht="19.5" customHeight="1">
      <c r="N733" s="176"/>
    </row>
    <row r="734" ht="19.5" customHeight="1">
      <c r="N734" s="176"/>
    </row>
    <row r="735" ht="19.5" customHeight="1">
      <c r="N735" s="176"/>
    </row>
    <row r="736" ht="19.5" customHeight="1">
      <c r="N736" s="176"/>
    </row>
    <row r="737" ht="19.5" customHeight="1">
      <c r="N737" s="176"/>
    </row>
    <row r="738" ht="19.5" customHeight="1">
      <c r="N738" s="176"/>
    </row>
    <row r="739" ht="19.5" customHeight="1">
      <c r="N739" s="176"/>
    </row>
    <row r="740" ht="19.5" customHeight="1">
      <c r="N740" s="176"/>
    </row>
    <row r="741" ht="19.5" customHeight="1">
      <c r="N741" s="176"/>
    </row>
    <row r="742" ht="19.5" customHeight="1">
      <c r="N742" s="176"/>
    </row>
    <row r="743" ht="19.5" customHeight="1">
      <c r="N743" s="176"/>
    </row>
    <row r="744" ht="19.5" customHeight="1">
      <c r="N744" s="176"/>
    </row>
    <row r="745" ht="19.5" customHeight="1">
      <c r="N745" s="176"/>
    </row>
    <row r="746" ht="19.5" customHeight="1">
      <c r="N746" s="176"/>
    </row>
    <row r="747" ht="19.5" customHeight="1">
      <c r="N747" s="176"/>
    </row>
    <row r="748" ht="19.5" customHeight="1">
      <c r="N748" s="176"/>
    </row>
    <row r="749" ht="19.5" customHeight="1">
      <c r="N749" s="176"/>
    </row>
    <row r="750" ht="19.5" customHeight="1">
      <c r="N750" s="176"/>
    </row>
    <row r="751" ht="19.5" customHeight="1">
      <c r="N751" s="176"/>
    </row>
    <row r="752" ht="19.5" customHeight="1">
      <c r="N752" s="176"/>
    </row>
    <row r="753" ht="19.5" customHeight="1">
      <c r="N753" s="176"/>
    </row>
    <row r="754" ht="19.5" customHeight="1">
      <c r="N754" s="176"/>
    </row>
    <row r="755" ht="19.5" customHeight="1">
      <c r="N755" s="176"/>
    </row>
    <row r="756" ht="19.5" customHeight="1">
      <c r="N756" s="176"/>
    </row>
    <row r="757" ht="19.5" customHeight="1">
      <c r="N757" s="176"/>
    </row>
    <row r="758" ht="19.5" customHeight="1">
      <c r="N758" s="176"/>
    </row>
    <row r="759" ht="19.5" customHeight="1">
      <c r="N759" s="176"/>
    </row>
    <row r="760" ht="19.5" customHeight="1">
      <c r="N760" s="176"/>
    </row>
    <row r="761" ht="19.5" customHeight="1">
      <c r="N761" s="176"/>
    </row>
    <row r="762" ht="19.5" customHeight="1">
      <c r="N762" s="176"/>
    </row>
    <row r="763" ht="19.5" customHeight="1">
      <c r="N763" s="176"/>
    </row>
    <row r="764" ht="19.5" customHeight="1">
      <c r="N764" s="176"/>
    </row>
    <row r="765" ht="19.5" customHeight="1">
      <c r="N765" s="176"/>
    </row>
    <row r="766" ht="19.5" customHeight="1">
      <c r="N766" s="176"/>
    </row>
    <row r="767" ht="19.5" customHeight="1">
      <c r="N767" s="176"/>
    </row>
    <row r="768" ht="19.5" customHeight="1">
      <c r="N768" s="176"/>
    </row>
    <row r="769" ht="19.5" customHeight="1">
      <c r="N769" s="176"/>
    </row>
    <row r="770" ht="19.5" customHeight="1">
      <c r="N770" s="176"/>
    </row>
    <row r="771" ht="19.5" customHeight="1">
      <c r="N771" s="176"/>
    </row>
    <row r="772" ht="19.5" customHeight="1">
      <c r="N772" s="176"/>
    </row>
    <row r="773" ht="19.5" customHeight="1">
      <c r="N773" s="176"/>
    </row>
    <row r="774" ht="19.5" customHeight="1">
      <c r="N774" s="176"/>
    </row>
    <row r="775" ht="19.5" customHeight="1">
      <c r="N775" s="176"/>
    </row>
    <row r="776" ht="19.5" customHeight="1">
      <c r="N776" s="176"/>
    </row>
    <row r="777" ht="19.5" customHeight="1">
      <c r="N777" s="176"/>
    </row>
    <row r="778" ht="19.5" customHeight="1">
      <c r="N778" s="176"/>
    </row>
    <row r="779" ht="19.5" customHeight="1">
      <c r="N779" s="176"/>
    </row>
    <row r="780" ht="19.5" customHeight="1">
      <c r="N780" s="176"/>
    </row>
    <row r="781" ht="19.5" customHeight="1">
      <c r="N781" s="176"/>
    </row>
    <row r="782" ht="19.5" customHeight="1">
      <c r="N782" s="176"/>
    </row>
    <row r="783" ht="19.5" customHeight="1">
      <c r="N783" s="176"/>
    </row>
    <row r="784" ht="19.5" customHeight="1">
      <c r="N784" s="176"/>
    </row>
    <row r="785" ht="19.5" customHeight="1">
      <c r="N785" s="176"/>
    </row>
    <row r="786" ht="19.5" customHeight="1">
      <c r="N786" s="176"/>
    </row>
    <row r="787" ht="19.5" customHeight="1">
      <c r="N787" s="176"/>
    </row>
    <row r="788" ht="19.5" customHeight="1">
      <c r="N788" s="176"/>
    </row>
    <row r="789" ht="19.5" customHeight="1">
      <c r="N789" s="176"/>
    </row>
    <row r="790" ht="19.5" customHeight="1">
      <c r="N790" s="176"/>
    </row>
    <row r="791" ht="19.5" customHeight="1">
      <c r="N791" s="176"/>
    </row>
    <row r="792" ht="19.5" customHeight="1">
      <c r="N792" s="176"/>
    </row>
    <row r="793" ht="19.5" customHeight="1">
      <c r="N793" s="176"/>
    </row>
    <row r="794" ht="19.5" customHeight="1">
      <c r="N794" s="176"/>
    </row>
    <row r="795" ht="19.5" customHeight="1">
      <c r="N795" s="176"/>
    </row>
    <row r="796" ht="19.5" customHeight="1">
      <c r="N796" s="176"/>
    </row>
    <row r="797" ht="19.5" customHeight="1">
      <c r="N797" s="176"/>
    </row>
    <row r="798" ht="19.5" customHeight="1">
      <c r="N798" s="176"/>
    </row>
    <row r="799" ht="19.5" customHeight="1">
      <c r="N799" s="176"/>
    </row>
    <row r="800" ht="19.5" customHeight="1">
      <c r="N800" s="176"/>
    </row>
    <row r="801" ht="19.5" customHeight="1">
      <c r="N801" s="176"/>
    </row>
    <row r="802" ht="19.5" customHeight="1">
      <c r="N802" s="176"/>
    </row>
    <row r="803" ht="19.5" customHeight="1">
      <c r="N803" s="176"/>
    </row>
    <row r="804" ht="19.5" customHeight="1">
      <c r="N804" s="176"/>
    </row>
    <row r="805" ht="19.5" customHeight="1">
      <c r="N805" s="176"/>
    </row>
    <row r="806" ht="19.5" customHeight="1">
      <c r="N806" s="176"/>
    </row>
    <row r="807" ht="19.5" customHeight="1">
      <c r="N807" s="176"/>
    </row>
    <row r="808" ht="19.5" customHeight="1">
      <c r="N808" s="176"/>
    </row>
    <row r="809" ht="19.5" customHeight="1">
      <c r="N809" s="176"/>
    </row>
    <row r="810" ht="19.5" customHeight="1">
      <c r="N810" s="176"/>
    </row>
    <row r="811" ht="19.5" customHeight="1">
      <c r="N811" s="176"/>
    </row>
    <row r="812" ht="19.5" customHeight="1">
      <c r="N812" s="176"/>
    </row>
    <row r="813" ht="19.5" customHeight="1">
      <c r="N813" s="176"/>
    </row>
    <row r="814" ht="19.5" customHeight="1">
      <c r="N814" s="176"/>
    </row>
    <row r="815" ht="19.5" customHeight="1">
      <c r="N815" s="176"/>
    </row>
    <row r="816" ht="19.5" customHeight="1">
      <c r="N816" s="176"/>
    </row>
    <row r="817" ht="19.5" customHeight="1">
      <c r="N817" s="176"/>
    </row>
    <row r="818" ht="19.5" customHeight="1">
      <c r="N818" s="176"/>
    </row>
    <row r="819" ht="19.5" customHeight="1">
      <c r="N819" s="176"/>
    </row>
    <row r="820" ht="19.5" customHeight="1">
      <c r="N820" s="176"/>
    </row>
    <row r="821" ht="19.5" customHeight="1">
      <c r="N821" s="176"/>
    </row>
    <row r="822" ht="19.5" customHeight="1">
      <c r="N822" s="176"/>
    </row>
    <row r="823" ht="19.5" customHeight="1">
      <c r="N823" s="176"/>
    </row>
    <row r="824" ht="19.5" customHeight="1">
      <c r="N824" s="176"/>
    </row>
    <row r="825" ht="19.5" customHeight="1">
      <c r="N825" s="176"/>
    </row>
    <row r="826" ht="19.5" customHeight="1">
      <c r="N826" s="176"/>
    </row>
    <row r="827" ht="19.5" customHeight="1">
      <c r="N827" s="176"/>
    </row>
    <row r="828" ht="19.5" customHeight="1">
      <c r="N828" s="176"/>
    </row>
    <row r="829" ht="19.5" customHeight="1">
      <c r="N829" s="176"/>
    </row>
    <row r="830" ht="19.5" customHeight="1">
      <c r="N830" s="176"/>
    </row>
    <row r="831" ht="19.5" customHeight="1">
      <c r="N831" s="176"/>
    </row>
    <row r="832" ht="19.5" customHeight="1">
      <c r="N832" s="176"/>
    </row>
    <row r="833" ht="19.5" customHeight="1">
      <c r="N833" s="176"/>
    </row>
    <row r="834" ht="19.5" customHeight="1">
      <c r="N834" s="176"/>
    </row>
    <row r="835" ht="19.5" customHeight="1">
      <c r="N835" s="176"/>
    </row>
    <row r="836" ht="19.5" customHeight="1">
      <c r="N836" s="176"/>
    </row>
    <row r="837" ht="19.5" customHeight="1">
      <c r="N837" s="176"/>
    </row>
    <row r="838" ht="19.5" customHeight="1">
      <c r="N838" s="176"/>
    </row>
    <row r="839" ht="19.5" customHeight="1">
      <c r="N839" s="176"/>
    </row>
    <row r="840" ht="19.5" customHeight="1">
      <c r="N840" s="176"/>
    </row>
    <row r="841" ht="19.5" customHeight="1">
      <c r="N841" s="176"/>
    </row>
    <row r="842" ht="19.5" customHeight="1">
      <c r="N842" s="176"/>
    </row>
    <row r="843" ht="19.5" customHeight="1">
      <c r="N843" s="176"/>
    </row>
    <row r="844" ht="19.5" customHeight="1">
      <c r="N844" s="176"/>
    </row>
    <row r="845" ht="19.5" customHeight="1">
      <c r="N845" s="176"/>
    </row>
    <row r="846" ht="19.5" customHeight="1">
      <c r="N846" s="176"/>
    </row>
    <row r="847" ht="19.5" customHeight="1">
      <c r="N847" s="176"/>
    </row>
    <row r="848" ht="19.5" customHeight="1">
      <c r="N848" s="176"/>
    </row>
    <row r="849" ht="19.5" customHeight="1">
      <c r="N849" s="176"/>
    </row>
    <row r="850" ht="19.5" customHeight="1">
      <c r="N850" s="176"/>
    </row>
    <row r="851" ht="19.5" customHeight="1">
      <c r="N851" s="176"/>
    </row>
    <row r="852" ht="19.5" customHeight="1">
      <c r="N852" s="176"/>
    </row>
    <row r="853" ht="19.5" customHeight="1">
      <c r="N853" s="176"/>
    </row>
    <row r="854" ht="19.5" customHeight="1">
      <c r="N854" s="176"/>
    </row>
    <row r="855" ht="19.5" customHeight="1">
      <c r="N855" s="176"/>
    </row>
    <row r="856" ht="19.5" customHeight="1">
      <c r="N856" s="176"/>
    </row>
    <row r="857" ht="19.5" customHeight="1">
      <c r="N857" s="176"/>
    </row>
    <row r="858" ht="19.5" customHeight="1">
      <c r="N858" s="176"/>
    </row>
    <row r="859" ht="19.5" customHeight="1">
      <c r="N859" s="176"/>
    </row>
    <row r="860" ht="19.5" customHeight="1">
      <c r="N860" s="176"/>
    </row>
    <row r="861" ht="19.5" customHeight="1">
      <c r="N861" s="176"/>
    </row>
    <row r="862" ht="19.5" customHeight="1">
      <c r="N862" s="176"/>
    </row>
    <row r="863" ht="19.5" customHeight="1">
      <c r="N863" s="176"/>
    </row>
    <row r="864" ht="19.5" customHeight="1">
      <c r="N864" s="176"/>
    </row>
    <row r="865" ht="19.5" customHeight="1">
      <c r="N865" s="176"/>
    </row>
    <row r="866" ht="19.5" customHeight="1">
      <c r="N866" s="176"/>
    </row>
    <row r="867" ht="19.5" customHeight="1">
      <c r="N867" s="176"/>
    </row>
    <row r="868" ht="19.5" customHeight="1">
      <c r="N868" s="176"/>
    </row>
    <row r="869" ht="19.5" customHeight="1">
      <c r="N869" s="176"/>
    </row>
    <row r="870" ht="19.5" customHeight="1">
      <c r="N870" s="176"/>
    </row>
    <row r="871" ht="19.5" customHeight="1">
      <c r="N871" s="176"/>
    </row>
    <row r="872" ht="19.5" customHeight="1">
      <c r="N872" s="176"/>
    </row>
    <row r="873" ht="19.5" customHeight="1">
      <c r="N873" s="176"/>
    </row>
    <row r="874" ht="19.5" customHeight="1">
      <c r="N874" s="176"/>
    </row>
    <row r="875" ht="19.5" customHeight="1">
      <c r="N875" s="176"/>
    </row>
    <row r="876" ht="19.5" customHeight="1">
      <c r="N876" s="176"/>
    </row>
    <row r="877" ht="19.5" customHeight="1">
      <c r="N877" s="176"/>
    </row>
    <row r="878" ht="19.5" customHeight="1">
      <c r="N878" s="176"/>
    </row>
    <row r="879" ht="19.5" customHeight="1">
      <c r="N879" s="176"/>
    </row>
    <row r="880" ht="19.5" customHeight="1">
      <c r="N880" s="176"/>
    </row>
    <row r="881" ht="19.5" customHeight="1">
      <c r="N881" s="176"/>
    </row>
    <row r="882" ht="19.5" customHeight="1">
      <c r="N882" s="176"/>
    </row>
    <row r="883" ht="19.5" customHeight="1">
      <c r="N883" s="176"/>
    </row>
    <row r="884" ht="19.5" customHeight="1">
      <c r="N884" s="176"/>
    </row>
    <row r="885" ht="19.5" customHeight="1">
      <c r="N885" s="176"/>
    </row>
    <row r="886" ht="19.5" customHeight="1">
      <c r="N886" s="176"/>
    </row>
    <row r="887" ht="19.5" customHeight="1">
      <c r="N887" s="176"/>
    </row>
    <row r="888" ht="19.5" customHeight="1">
      <c r="N888" s="176"/>
    </row>
    <row r="889" ht="19.5" customHeight="1">
      <c r="N889" s="176"/>
    </row>
    <row r="890" ht="19.5" customHeight="1">
      <c r="N890" s="176"/>
    </row>
    <row r="891" ht="19.5" customHeight="1">
      <c r="N891" s="176"/>
    </row>
    <row r="892" ht="19.5" customHeight="1">
      <c r="N892" s="176"/>
    </row>
    <row r="893" ht="19.5" customHeight="1">
      <c r="N893" s="176"/>
    </row>
    <row r="894" ht="19.5" customHeight="1">
      <c r="N894" s="176"/>
    </row>
    <row r="895" ht="19.5" customHeight="1">
      <c r="N895" s="176"/>
    </row>
    <row r="896" ht="19.5" customHeight="1">
      <c r="N896" s="176"/>
    </row>
    <row r="897" ht="19.5" customHeight="1">
      <c r="N897" s="176"/>
    </row>
    <row r="898" ht="19.5" customHeight="1">
      <c r="N898" s="176"/>
    </row>
    <row r="899" ht="19.5" customHeight="1">
      <c r="N899" s="176"/>
    </row>
    <row r="900" ht="19.5" customHeight="1">
      <c r="N900" s="176"/>
    </row>
    <row r="901" ht="19.5" customHeight="1">
      <c r="N901" s="176"/>
    </row>
    <row r="902" ht="19.5" customHeight="1">
      <c r="N902" s="176"/>
    </row>
    <row r="903" ht="19.5" customHeight="1">
      <c r="N903" s="176"/>
    </row>
    <row r="904" ht="19.5" customHeight="1">
      <c r="N904" s="176"/>
    </row>
    <row r="905" ht="19.5" customHeight="1">
      <c r="N905" s="176"/>
    </row>
    <row r="906" ht="19.5" customHeight="1">
      <c r="N906" s="176"/>
    </row>
    <row r="907" ht="19.5" customHeight="1">
      <c r="N907" s="176"/>
    </row>
    <row r="908" ht="19.5" customHeight="1">
      <c r="N908" s="176"/>
    </row>
    <row r="909" ht="19.5" customHeight="1">
      <c r="N909" s="176"/>
    </row>
    <row r="910" ht="19.5" customHeight="1">
      <c r="N910" s="176"/>
    </row>
    <row r="911" ht="19.5" customHeight="1">
      <c r="N911" s="176"/>
    </row>
    <row r="912" ht="19.5" customHeight="1">
      <c r="N912" s="176"/>
    </row>
    <row r="913" ht="19.5" customHeight="1">
      <c r="N913" s="176"/>
    </row>
    <row r="914" ht="19.5" customHeight="1">
      <c r="N914" s="176"/>
    </row>
    <row r="915" ht="19.5" customHeight="1">
      <c r="N915" s="176"/>
    </row>
    <row r="916" ht="19.5" customHeight="1">
      <c r="N916" s="176"/>
    </row>
    <row r="917" ht="19.5" customHeight="1">
      <c r="N917" s="176"/>
    </row>
    <row r="918" ht="19.5" customHeight="1">
      <c r="N918" s="176"/>
    </row>
    <row r="919" ht="19.5" customHeight="1">
      <c r="N919" s="176"/>
    </row>
    <row r="920" ht="19.5" customHeight="1">
      <c r="N920" s="176"/>
    </row>
    <row r="921" ht="19.5" customHeight="1">
      <c r="N921" s="176"/>
    </row>
    <row r="922" ht="19.5" customHeight="1">
      <c r="N922" s="176"/>
    </row>
    <row r="923" ht="19.5" customHeight="1">
      <c r="N923" s="176"/>
    </row>
    <row r="924" ht="19.5" customHeight="1">
      <c r="N924" s="176"/>
    </row>
    <row r="925" ht="19.5" customHeight="1">
      <c r="N925" s="176"/>
    </row>
    <row r="926" ht="19.5" customHeight="1">
      <c r="N926" s="176"/>
    </row>
    <row r="927" ht="19.5" customHeight="1">
      <c r="N927" s="176"/>
    </row>
    <row r="928" ht="19.5" customHeight="1">
      <c r="N928" s="176"/>
    </row>
    <row r="929" ht="19.5" customHeight="1">
      <c r="N929" s="176"/>
    </row>
    <row r="930" ht="19.5" customHeight="1">
      <c r="N930" s="176"/>
    </row>
    <row r="931" ht="19.5" customHeight="1">
      <c r="N931" s="176"/>
    </row>
    <row r="932" ht="19.5" customHeight="1">
      <c r="N932" s="176"/>
    </row>
    <row r="933" ht="19.5" customHeight="1">
      <c r="N933" s="176"/>
    </row>
    <row r="934" ht="19.5" customHeight="1">
      <c r="N934" s="176"/>
    </row>
    <row r="935" ht="19.5" customHeight="1">
      <c r="N935" s="176"/>
    </row>
    <row r="936" ht="19.5" customHeight="1">
      <c r="N936" s="176"/>
    </row>
    <row r="937" ht="19.5" customHeight="1">
      <c r="N937" s="176"/>
    </row>
    <row r="938" ht="19.5" customHeight="1">
      <c r="N938" s="176"/>
    </row>
    <row r="939" ht="19.5" customHeight="1">
      <c r="N939" s="176"/>
    </row>
    <row r="940" ht="19.5" customHeight="1">
      <c r="N940" s="176"/>
    </row>
    <row r="941" ht="19.5" customHeight="1">
      <c r="N941" s="176"/>
    </row>
    <row r="942" ht="19.5" customHeight="1">
      <c r="N942" s="176"/>
    </row>
    <row r="943" ht="19.5" customHeight="1">
      <c r="N943" s="176"/>
    </row>
    <row r="944" ht="19.5" customHeight="1">
      <c r="N944" s="176"/>
    </row>
    <row r="945" ht="19.5" customHeight="1">
      <c r="N945" s="176"/>
    </row>
    <row r="946" ht="19.5" customHeight="1">
      <c r="N946" s="176"/>
    </row>
    <row r="947" ht="19.5" customHeight="1">
      <c r="N947" s="176"/>
    </row>
    <row r="948" ht="19.5" customHeight="1">
      <c r="N948" s="176"/>
    </row>
    <row r="949" ht="19.5" customHeight="1">
      <c r="N949" s="176"/>
    </row>
    <row r="950" ht="19.5" customHeight="1">
      <c r="N950" s="176"/>
    </row>
    <row r="951" ht="19.5" customHeight="1">
      <c r="N951" s="176"/>
    </row>
    <row r="952" ht="19.5" customHeight="1">
      <c r="N952" s="176"/>
    </row>
    <row r="953" ht="19.5" customHeight="1">
      <c r="N953" s="176"/>
    </row>
    <row r="954" ht="19.5" customHeight="1">
      <c r="N954" s="176"/>
    </row>
    <row r="955" ht="19.5" customHeight="1">
      <c r="N955" s="176"/>
    </row>
    <row r="956" ht="19.5" customHeight="1">
      <c r="N956" s="176"/>
    </row>
    <row r="957" ht="19.5" customHeight="1">
      <c r="N957" s="176"/>
    </row>
    <row r="958" ht="19.5" customHeight="1">
      <c r="N958" s="176"/>
    </row>
    <row r="959" ht="19.5" customHeight="1">
      <c r="N959" s="176"/>
    </row>
    <row r="960" ht="19.5" customHeight="1">
      <c r="N960" s="176"/>
    </row>
    <row r="961" ht="19.5" customHeight="1">
      <c r="N961" s="176"/>
    </row>
    <row r="962" ht="19.5" customHeight="1">
      <c r="N962" s="176"/>
    </row>
    <row r="963" ht="19.5" customHeight="1">
      <c r="N963" s="176"/>
    </row>
    <row r="964" ht="19.5" customHeight="1">
      <c r="N964" s="176"/>
    </row>
    <row r="965" ht="19.5" customHeight="1">
      <c r="N965" s="176"/>
    </row>
    <row r="966" ht="19.5" customHeight="1">
      <c r="N966" s="176"/>
    </row>
    <row r="967" ht="19.5" customHeight="1">
      <c r="N967" s="176"/>
    </row>
    <row r="968" ht="19.5" customHeight="1">
      <c r="N968" s="176"/>
    </row>
    <row r="969" ht="19.5" customHeight="1">
      <c r="N969" s="176"/>
    </row>
    <row r="970" ht="19.5" customHeight="1">
      <c r="N970" s="176"/>
    </row>
    <row r="971" ht="19.5" customHeight="1">
      <c r="N971" s="176"/>
    </row>
    <row r="972" ht="19.5" customHeight="1">
      <c r="N972" s="176"/>
    </row>
    <row r="973" ht="19.5" customHeight="1">
      <c r="N973" s="176"/>
    </row>
    <row r="974" ht="19.5" customHeight="1">
      <c r="N974" s="176"/>
    </row>
    <row r="975" ht="19.5" customHeight="1">
      <c r="N975" s="176"/>
    </row>
    <row r="976" ht="19.5" customHeight="1">
      <c r="N976" s="176"/>
    </row>
    <row r="977" ht="19.5" customHeight="1">
      <c r="N977" s="176"/>
    </row>
    <row r="978" ht="19.5" customHeight="1">
      <c r="N978" s="176"/>
    </row>
    <row r="979" ht="19.5" customHeight="1">
      <c r="N979" s="176"/>
    </row>
    <row r="980" ht="19.5" customHeight="1">
      <c r="N980" s="176"/>
    </row>
    <row r="981" ht="19.5" customHeight="1">
      <c r="N981" s="176"/>
    </row>
    <row r="982" ht="19.5" customHeight="1">
      <c r="N982" s="176"/>
    </row>
    <row r="983" ht="19.5" customHeight="1">
      <c r="N983" s="176"/>
    </row>
    <row r="984" ht="19.5" customHeight="1">
      <c r="N984" s="176"/>
    </row>
    <row r="985" ht="19.5" customHeight="1">
      <c r="N985" s="176"/>
    </row>
    <row r="986" ht="19.5" customHeight="1">
      <c r="N986" s="176"/>
    </row>
    <row r="987" ht="19.5" customHeight="1">
      <c r="N987" s="176"/>
    </row>
    <row r="988" ht="19.5" customHeight="1">
      <c r="N988" s="176"/>
    </row>
    <row r="989" ht="19.5" customHeight="1">
      <c r="N989" s="176"/>
    </row>
    <row r="990" ht="19.5" customHeight="1">
      <c r="N990" s="176"/>
    </row>
    <row r="991" ht="19.5" customHeight="1">
      <c r="N991" s="176"/>
    </row>
    <row r="992" ht="19.5" customHeight="1">
      <c r="N992" s="176"/>
    </row>
    <row r="993" ht="19.5" customHeight="1">
      <c r="N993" s="176"/>
    </row>
    <row r="994" ht="19.5" customHeight="1">
      <c r="N994" s="176"/>
    </row>
    <row r="995" ht="19.5" customHeight="1">
      <c r="N995" s="176"/>
    </row>
    <row r="996" ht="19.5" customHeight="1">
      <c r="N996" s="176"/>
    </row>
    <row r="997" ht="19.5" customHeight="1">
      <c r="N997" s="176"/>
    </row>
    <row r="998" ht="19.5" customHeight="1">
      <c r="N998" s="176"/>
    </row>
    <row r="999" ht="19.5" customHeight="1">
      <c r="N999" s="176"/>
    </row>
    <row r="1000" ht="19.5" customHeight="1">
      <c r="N1000" s="176"/>
    </row>
  </sheetData>
  <mergeCells count="18">
    <mergeCell ref="F15:H15"/>
    <mergeCell ref="F16:H16"/>
    <mergeCell ref="F18:H18"/>
    <mergeCell ref="F17:H17"/>
    <mergeCell ref="D3:F3"/>
    <mergeCell ref="K4:K6"/>
    <mergeCell ref="G4:G6"/>
    <mergeCell ref="C4:C6"/>
    <mergeCell ref="D7:F7"/>
    <mergeCell ref="C28:E28"/>
    <mergeCell ref="C30:E30"/>
    <mergeCell ref="C24:E26"/>
    <mergeCell ref="C27:E27"/>
    <mergeCell ref="G24:G26"/>
    <mergeCell ref="I24:I26"/>
    <mergeCell ref="D11:F11"/>
    <mergeCell ref="F14:H14"/>
    <mergeCell ref="F24:F26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22"/>
    <col customWidth="1" min="2" max="11" width="8.33"/>
    <col customWidth="1" min="12" max="12" width="5.67"/>
    <col customWidth="1" min="13" max="13" width="20.44"/>
    <col customWidth="1" min="14" max="26" width="8.33"/>
  </cols>
  <sheetData>
    <row r="1" ht="19.5" customHeight="1">
      <c r="C1" t="s">
        <v>1</v>
      </c>
      <c r="M1" s="28" t="s">
        <v>2</v>
      </c>
      <c r="N1" s="4">
        <v>1200.0</v>
      </c>
    </row>
    <row r="2" ht="19.5" customHeight="1">
      <c r="B2" s="29">
        <v>1200.0</v>
      </c>
      <c r="C2" s="30">
        <v>1.0</v>
      </c>
      <c r="D2" s="30">
        <v>2.0</v>
      </c>
      <c r="E2" s="30">
        <v>3.0</v>
      </c>
      <c r="F2" s="30" t="s">
        <v>15</v>
      </c>
      <c r="G2" s="30" t="s">
        <v>16</v>
      </c>
      <c r="H2" s="30" t="s">
        <v>17</v>
      </c>
      <c r="I2" s="30" t="s">
        <v>18</v>
      </c>
      <c r="J2" s="30" t="s">
        <v>19</v>
      </c>
      <c r="K2" s="31" t="s">
        <v>20</v>
      </c>
      <c r="M2" s="10" t="s">
        <v>7</v>
      </c>
      <c r="N2" s="13">
        <v>66.0</v>
      </c>
    </row>
    <row r="3" ht="19.5" customHeight="1">
      <c r="A3" t="s">
        <v>21</v>
      </c>
      <c r="B3" s="32">
        <v>1.0</v>
      </c>
      <c r="C3" s="33"/>
      <c r="D3" s="40">
        <f>K3-sum(G3:J3)</f>
        <v>72.69779287</v>
      </c>
      <c r="E3" s="35"/>
      <c r="F3" s="37"/>
      <c r="G3" s="39">
        <f>(N17-(N15-(N16-N13)))</f>
        <v>-94</v>
      </c>
      <c r="H3" s="41">
        <f>0/13*H11</f>
        <v>0</v>
      </c>
      <c r="I3" s="41">
        <f>2/19*I11</f>
        <v>0.9473684211</v>
      </c>
      <c r="J3" s="43">
        <f>7/31*J11</f>
        <v>8.35483871</v>
      </c>
      <c r="K3" s="44">
        <f>(N14-N12)+(N17-(N15-(N16-N13)))</f>
        <v>-12</v>
      </c>
      <c r="M3" s="10" t="s">
        <v>8</v>
      </c>
      <c r="N3" s="13">
        <v>77.0</v>
      </c>
    </row>
    <row r="4" ht="19.5" customHeight="1">
      <c r="B4" s="32">
        <v>2.0</v>
      </c>
      <c r="C4" s="47">
        <f>C11-sum(C7:C10)</f>
        <v>13.85714286</v>
      </c>
      <c r="D4" s="48"/>
      <c r="E4" s="49"/>
      <c r="F4" s="50">
        <v>0.0</v>
      </c>
      <c r="G4" s="52">
        <f>G11-G3-sum(G8:G10)</f>
        <v>190.85</v>
      </c>
      <c r="H4" s="53">
        <f>2/13*H11</f>
        <v>2</v>
      </c>
      <c r="I4" s="53">
        <f>2/19*I11</f>
        <v>0.9473684211</v>
      </c>
      <c r="J4" s="55">
        <f>4/31*J11</f>
        <v>4.774193548</v>
      </c>
      <c r="K4" s="56">
        <f>sum(C4:J6)</f>
        <v>229.6256488</v>
      </c>
      <c r="M4" s="10" t="s">
        <v>9</v>
      </c>
      <c r="N4" s="13">
        <v>35.0</v>
      </c>
    </row>
    <row r="5" ht="19.5" customHeight="1">
      <c r="B5" s="32">
        <v>3.0</v>
      </c>
      <c r="C5" s="57"/>
      <c r="D5" s="59" t="s">
        <v>35</v>
      </c>
      <c r="E5" s="48"/>
      <c r="F5" s="59" t="s">
        <v>38</v>
      </c>
      <c r="G5" s="60"/>
      <c r="H5" s="53">
        <f>6/13*H11</f>
        <v>6</v>
      </c>
      <c r="I5" s="53">
        <f>5/19*I11</f>
        <v>2.368421053</v>
      </c>
      <c r="J5" s="55">
        <f>5/31*J11</f>
        <v>5.967741935</v>
      </c>
      <c r="K5" s="61"/>
      <c r="M5" s="10" t="s">
        <v>10</v>
      </c>
      <c r="N5" s="13">
        <v>53.0</v>
      </c>
    </row>
    <row r="6" ht="19.5" customHeight="1">
      <c r="B6" s="32" t="s">
        <v>15</v>
      </c>
      <c r="C6" s="62"/>
      <c r="D6" s="50">
        <v>0.0</v>
      </c>
      <c r="E6" s="49"/>
      <c r="F6" s="48"/>
      <c r="G6" s="63"/>
      <c r="H6" s="53">
        <f>0/13*H11</f>
        <v>0</v>
      </c>
      <c r="I6" s="53">
        <f>1/19*I11</f>
        <v>0.4736842105</v>
      </c>
      <c r="J6" s="55">
        <f>2/31*J11</f>
        <v>2.387096774</v>
      </c>
      <c r="K6" s="64"/>
      <c r="M6" s="10" t="s">
        <v>11</v>
      </c>
      <c r="N6" s="13">
        <v>46.0</v>
      </c>
    </row>
    <row r="7" ht="19.5" customHeight="1">
      <c r="B7" s="32" t="s">
        <v>16</v>
      </c>
      <c r="C7" s="65">
        <f>N13</f>
        <v>44</v>
      </c>
      <c r="D7" s="66">
        <f>K7-C7-sum(H7:J7)</f>
        <v>100.8573854</v>
      </c>
      <c r="E7" s="67"/>
      <c r="F7" s="68"/>
      <c r="G7" s="48"/>
      <c r="H7" s="53">
        <f>0/13*H11</f>
        <v>0</v>
      </c>
      <c r="I7" s="53">
        <f>5/19*I11</f>
        <v>2.368421053</v>
      </c>
      <c r="J7" s="55">
        <f>4/31*J11</f>
        <v>4.774193548</v>
      </c>
      <c r="K7" s="69">
        <f>N12+N13</f>
        <v>152</v>
      </c>
      <c r="M7" s="10" t="s">
        <v>12</v>
      </c>
      <c r="N7" s="13">
        <v>39.0</v>
      </c>
    </row>
    <row r="8" ht="19.5" customHeight="1">
      <c r="B8" s="32" t="s">
        <v>17</v>
      </c>
      <c r="C8" s="70">
        <f>1/25*K8</f>
        <v>2.2</v>
      </c>
      <c r="D8" s="53">
        <f>4/25*K8</f>
        <v>8.8</v>
      </c>
      <c r="E8" s="53">
        <f>11/25*K8</f>
        <v>24.2</v>
      </c>
      <c r="F8" s="53">
        <f>1/25*K8</f>
        <v>2.2</v>
      </c>
      <c r="G8" s="53">
        <f>2/25*K8</f>
        <v>4.4</v>
      </c>
      <c r="H8" s="48"/>
      <c r="I8" s="53">
        <f>3/25*K8</f>
        <v>6.6</v>
      </c>
      <c r="J8" s="55">
        <f>3/25*K8</f>
        <v>6.6</v>
      </c>
      <c r="K8" s="71">
        <f>N8</f>
        <v>55</v>
      </c>
      <c r="M8" s="72" t="s">
        <v>13</v>
      </c>
      <c r="N8" s="36">
        <v>55.0</v>
      </c>
    </row>
    <row r="9" ht="19.5" customHeight="1">
      <c r="B9" s="32" t="s">
        <v>18</v>
      </c>
      <c r="C9" s="70">
        <f>0/20*K9</f>
        <v>0</v>
      </c>
      <c r="D9" s="53">
        <f>4/20*K9</f>
        <v>5.4</v>
      </c>
      <c r="E9" s="53">
        <f>8/20*K9</f>
        <v>10.8</v>
      </c>
      <c r="F9" s="53">
        <f>0/20*K9</f>
        <v>0</v>
      </c>
      <c r="G9" s="53">
        <f>1/20*K9</f>
        <v>1.35</v>
      </c>
      <c r="H9" s="53">
        <f>1/20*K9</f>
        <v>1.35</v>
      </c>
      <c r="I9" s="73"/>
      <c r="J9" s="55">
        <f>6/20*K9</f>
        <v>8.1</v>
      </c>
      <c r="K9" s="71">
        <f>N10</f>
        <v>27</v>
      </c>
      <c r="M9" s="72" t="s">
        <v>23</v>
      </c>
      <c r="N9" s="36">
        <v>13.0</v>
      </c>
    </row>
    <row r="10" ht="19.5" customHeight="1">
      <c r="B10" s="32" t="s">
        <v>19</v>
      </c>
      <c r="C10" s="74">
        <f>8/35*K10</f>
        <v>5.942857143</v>
      </c>
      <c r="D10" s="75">
        <f>3/35*K10</f>
        <v>2.228571429</v>
      </c>
      <c r="E10" s="75">
        <f>0/35*K10</f>
        <v>0</v>
      </c>
      <c r="F10" s="75">
        <f>5/35*K10</f>
        <v>3.714285714</v>
      </c>
      <c r="G10" s="75">
        <f>14/35*K10</f>
        <v>10.4</v>
      </c>
      <c r="H10" s="75">
        <f>4/35*K10</f>
        <v>2.971428571</v>
      </c>
      <c r="I10" s="75">
        <f>1/35*K10</f>
        <v>0.7428571429</v>
      </c>
      <c r="J10" s="76"/>
      <c r="K10" s="71">
        <f>N18</f>
        <v>26</v>
      </c>
      <c r="M10" s="72" t="s">
        <v>25</v>
      </c>
      <c r="N10" s="36">
        <v>27.0</v>
      </c>
    </row>
    <row r="11" ht="19.5" customHeight="1">
      <c r="B11" s="31" t="s">
        <v>20</v>
      </c>
      <c r="C11" s="9">
        <f>N16</f>
        <v>66</v>
      </c>
      <c r="D11" s="77">
        <f>sum(D3:F10)</f>
        <v>230.8980354</v>
      </c>
      <c r="E11" s="78"/>
      <c r="F11" s="64"/>
      <c r="G11" s="9">
        <f>N17</f>
        <v>113</v>
      </c>
      <c r="H11" s="79">
        <f>N9</f>
        <v>13</v>
      </c>
      <c r="I11" s="79">
        <f>N11</f>
        <v>9</v>
      </c>
      <c r="J11" s="79">
        <f>N19</f>
        <v>37</v>
      </c>
      <c r="K11" s="80"/>
      <c r="M11" s="72" t="s">
        <v>26</v>
      </c>
      <c r="N11" s="36">
        <v>9.0</v>
      </c>
    </row>
    <row r="12" ht="19.5" customHeight="1">
      <c r="M12" s="10" t="s">
        <v>27</v>
      </c>
      <c r="N12" s="13">
        <v>108.0</v>
      </c>
    </row>
    <row r="13" ht="19.5" customHeight="1">
      <c r="I13" s="81"/>
      <c r="J13" s="81"/>
      <c r="M13" s="10" t="s">
        <v>28</v>
      </c>
      <c r="N13" s="13">
        <v>44.0</v>
      </c>
    </row>
    <row r="14" ht="19.5" customHeight="1">
      <c r="B14" s="82" t="s">
        <v>39</v>
      </c>
      <c r="C14" s="83"/>
      <c r="D14" s="84">
        <f>sum(K3:K10)</f>
        <v>477.6256488</v>
      </c>
      <c r="F14" s="25" t="s">
        <v>40</v>
      </c>
      <c r="G14" s="83"/>
      <c r="H14" s="83"/>
      <c r="I14" s="85">
        <f>sum(C3:F6)/D14</f>
        <v>0.1812191953</v>
      </c>
      <c r="J14" s="84">
        <f t="shared" ref="J14:J19" si="1">$D$14*I14</f>
        <v>86.55493573</v>
      </c>
      <c r="M14" s="10" t="s">
        <v>29</v>
      </c>
      <c r="N14" s="13">
        <v>190.0</v>
      </c>
    </row>
    <row r="15" ht="19.5" customHeight="1">
      <c r="B15" s="86"/>
      <c r="C15" s="78"/>
      <c r="D15" s="87"/>
      <c r="F15" s="10" t="s">
        <v>41</v>
      </c>
      <c r="I15" s="88">
        <f>sum(G7:J10)/D14</f>
        <v>0.103966151</v>
      </c>
      <c r="J15" s="84">
        <f t="shared" si="1"/>
        <v>49.65690032</v>
      </c>
      <c r="M15" s="10" t="s">
        <v>30</v>
      </c>
      <c r="N15" s="13">
        <v>229.0</v>
      </c>
    </row>
    <row r="16" ht="19.5" customHeight="1">
      <c r="B16" s="10" t="s">
        <v>42</v>
      </c>
      <c r="D16" s="89">
        <f>(N12+N13+N15-N16)/(N12+N13+N15)</f>
        <v>0.8267716535</v>
      </c>
      <c r="E16" s="90"/>
      <c r="F16" s="91" t="s">
        <v>43</v>
      </c>
      <c r="G16" s="67"/>
      <c r="H16" s="67"/>
      <c r="I16" s="92">
        <f>I14+I15</f>
        <v>0.2851853463</v>
      </c>
      <c r="J16" s="84">
        <f t="shared" si="1"/>
        <v>136.211836</v>
      </c>
      <c r="M16" s="10" t="s">
        <v>31</v>
      </c>
      <c r="N16" s="13">
        <v>66.0</v>
      </c>
    </row>
    <row r="17" ht="19.5" customHeight="1">
      <c r="B17" s="10" t="s">
        <v>44</v>
      </c>
      <c r="D17" s="89"/>
      <c r="F17" s="10" t="s">
        <v>45</v>
      </c>
      <c r="I17" s="88">
        <f>sum(C7:F10)/D14</f>
        <v>0.4403932247</v>
      </c>
      <c r="J17" s="84">
        <f t="shared" si="1"/>
        <v>210.3430997</v>
      </c>
      <c r="M17" s="10" t="s">
        <v>32</v>
      </c>
      <c r="N17" s="13">
        <v>113.0</v>
      </c>
    </row>
    <row r="18" ht="19.5" customHeight="1">
      <c r="B18" s="93" t="s">
        <v>46</v>
      </c>
      <c r="C18" s="78"/>
      <c r="D18" s="94"/>
      <c r="F18" s="10" t="s">
        <v>47</v>
      </c>
      <c r="I18" s="88">
        <f>sum(G3:J6)/D14</f>
        <v>0.274421429</v>
      </c>
      <c r="J18" s="84">
        <f t="shared" si="1"/>
        <v>131.0707131</v>
      </c>
      <c r="M18" s="95" t="s">
        <v>33</v>
      </c>
      <c r="N18" s="36">
        <v>26.0</v>
      </c>
    </row>
    <row r="19" ht="19.5" customHeight="1">
      <c r="B19" s="93" t="s">
        <v>48</v>
      </c>
      <c r="C19" s="96"/>
      <c r="D19" s="154"/>
      <c r="F19" s="91" t="s">
        <v>49</v>
      </c>
      <c r="G19" s="98"/>
      <c r="H19" s="67"/>
      <c r="I19" s="92">
        <f>I17+I18</f>
        <v>0.7148146537</v>
      </c>
      <c r="J19" s="99">
        <f t="shared" si="1"/>
        <v>341.4138128</v>
      </c>
      <c r="K19">
        <f>(sum(G24:G27)+sum(C28:F28))/J19</f>
        <v>0.7079601831</v>
      </c>
      <c r="M19" s="95" t="s">
        <v>34</v>
      </c>
      <c r="N19" s="36">
        <v>37.0</v>
      </c>
    </row>
    <row r="20" ht="19.5" customHeight="1">
      <c r="F20" s="93" t="s">
        <v>50</v>
      </c>
      <c r="G20" s="96"/>
      <c r="H20" s="78"/>
      <c r="I20" s="100">
        <f>D14*(I17-I18)</f>
        <v>79.27238661</v>
      </c>
      <c r="J20" s="87"/>
      <c r="M20" s="10" t="s">
        <v>36</v>
      </c>
      <c r="N20" s="13">
        <v>58.0</v>
      </c>
    </row>
    <row r="21" ht="19.5" customHeight="1">
      <c r="M21" s="10" t="s">
        <v>37</v>
      </c>
      <c r="N21" s="129">
        <v>32.0</v>
      </c>
    </row>
    <row r="22" ht="19.5" customHeight="1">
      <c r="B22" s="102"/>
      <c r="C22" s="102"/>
      <c r="D22" s="103"/>
      <c r="M22" s="93" t="s">
        <v>51</v>
      </c>
      <c r="N22" s="214"/>
    </row>
    <row r="23" ht="19.5" customHeight="1">
      <c r="B23" s="80">
        <v>1200.0</v>
      </c>
      <c r="C23" s="105">
        <v>2.0</v>
      </c>
      <c r="D23" s="105">
        <v>3.0</v>
      </c>
      <c r="E23" s="106" t="s">
        <v>15</v>
      </c>
      <c r="F23" s="106">
        <v>1.0</v>
      </c>
      <c r="G23" s="106" t="s">
        <v>16</v>
      </c>
      <c r="H23" s="106" t="s">
        <v>52</v>
      </c>
      <c r="I23" s="107" t="s">
        <v>20</v>
      </c>
      <c r="N23" s="108"/>
    </row>
    <row r="24" ht="19.5" customHeight="1">
      <c r="B24" s="109">
        <v>2.0</v>
      </c>
      <c r="C24" s="110">
        <v>0.0</v>
      </c>
      <c r="D24" s="111"/>
      <c r="E24" s="112"/>
      <c r="F24" s="113">
        <f t="shared" ref="F24:G24" si="2">F30-sum(F27:F29)</f>
        <v>13.85714286</v>
      </c>
      <c r="G24" s="113">
        <f t="shared" si="2"/>
        <v>190.85</v>
      </c>
      <c r="H24" s="114">
        <f t="shared" ref="H24:H26" si="3">sum(H4:J4)</f>
        <v>7.721561969</v>
      </c>
      <c r="I24" s="115">
        <f>sum(C24:H26)</f>
        <v>229.6256488</v>
      </c>
      <c r="M24" s="116" t="s">
        <v>53</v>
      </c>
      <c r="N24" s="215">
        <f>N2+N3</f>
        <v>143</v>
      </c>
    </row>
    <row r="25" ht="19.5" customHeight="1">
      <c r="B25" s="109">
        <v>3.0</v>
      </c>
      <c r="C25" s="118"/>
      <c r="E25" s="61"/>
      <c r="F25" s="60"/>
      <c r="G25" s="60"/>
      <c r="H25" s="119">
        <f t="shared" si="3"/>
        <v>14.33616299</v>
      </c>
      <c r="I25" s="61"/>
      <c r="M25" s="120" t="s">
        <v>54</v>
      </c>
      <c r="N25" s="51">
        <f>N4+N5</f>
        <v>88</v>
      </c>
    </row>
    <row r="26" ht="19.5" customHeight="1">
      <c r="B26" s="109" t="s">
        <v>15</v>
      </c>
      <c r="C26" s="121"/>
      <c r="D26" s="78"/>
      <c r="E26" s="64"/>
      <c r="F26" s="63"/>
      <c r="G26" s="63"/>
      <c r="H26" s="119">
        <f t="shared" si="3"/>
        <v>2.860780985</v>
      </c>
      <c r="I26" s="64"/>
      <c r="M26" s="120" t="s">
        <v>55</v>
      </c>
      <c r="N26" s="51">
        <f>N6+N7</f>
        <v>85</v>
      </c>
    </row>
    <row r="27" ht="19.5" customHeight="1">
      <c r="B27" s="122">
        <v>1.0</v>
      </c>
      <c r="C27" s="123">
        <f>I27-sum(G27:H27)</f>
        <v>72.69779287</v>
      </c>
      <c r="D27" s="67"/>
      <c r="E27" s="68"/>
      <c r="F27" s="124"/>
      <c r="G27" s="125">
        <f>(N17-(N15-(N16-N13)))</f>
        <v>-94</v>
      </c>
      <c r="H27" s="119">
        <f>sum(H3:J3)</f>
        <v>9.302207131</v>
      </c>
      <c r="I27" s="127">
        <f>(N14-N12)+(N17-(N15-(N16-N13)))</f>
        <v>-12</v>
      </c>
      <c r="M27" s="120" t="s">
        <v>56</v>
      </c>
      <c r="N27" s="51">
        <f>N8+N9</f>
        <v>68</v>
      </c>
    </row>
    <row r="28" ht="19.5" customHeight="1">
      <c r="B28" s="122" t="s">
        <v>16</v>
      </c>
      <c r="C28" s="123">
        <f>I28-sum(F28:H28)</f>
        <v>100.8573854</v>
      </c>
      <c r="D28" s="67"/>
      <c r="E28" s="68"/>
      <c r="F28" s="125">
        <f>N13</f>
        <v>44</v>
      </c>
      <c r="G28" s="124"/>
      <c r="H28" s="119">
        <f>sum(H7:J7)</f>
        <v>7.142614601</v>
      </c>
      <c r="I28" s="127">
        <f>N12+N13</f>
        <v>152</v>
      </c>
      <c r="M28" s="120" t="s">
        <v>57</v>
      </c>
      <c r="N28" s="51">
        <f>N10+N11</f>
        <v>36</v>
      </c>
    </row>
    <row r="29" ht="19.5" customHeight="1">
      <c r="B29" s="122" t="s">
        <v>52</v>
      </c>
      <c r="C29" s="133">
        <f t="shared" ref="C29:E29" si="4">sum(D8:D10)</f>
        <v>16.42857143</v>
      </c>
      <c r="D29" s="137">
        <f t="shared" si="4"/>
        <v>35</v>
      </c>
      <c r="E29" s="137">
        <f t="shared" si="4"/>
        <v>5.914285714</v>
      </c>
      <c r="F29" s="137">
        <f>sum(C8:C10)</f>
        <v>8.142857143</v>
      </c>
      <c r="G29" s="137">
        <f>sum(G8:G10)</f>
        <v>16.15</v>
      </c>
      <c r="H29" s="142">
        <f>sum(H8:J10)</f>
        <v>26.36428571</v>
      </c>
      <c r="I29" s="144">
        <f>sum(C29:H29)</f>
        <v>108</v>
      </c>
      <c r="M29" s="120" t="s">
        <v>59</v>
      </c>
      <c r="N29" s="51">
        <f>N18+N19</f>
        <v>63</v>
      </c>
    </row>
    <row r="30" ht="19.5" customHeight="1">
      <c r="B30" s="107" t="s">
        <v>20</v>
      </c>
      <c r="C30" s="168">
        <f>sum(C24:E29)</f>
        <v>230.8980354</v>
      </c>
      <c r="D30" s="78"/>
      <c r="E30" s="64"/>
      <c r="F30" s="87">
        <f>N16</f>
        <v>66</v>
      </c>
      <c r="G30" s="87">
        <f>N17</f>
        <v>113</v>
      </c>
      <c r="H30" s="100">
        <f>sum(H24:H29)</f>
        <v>67.72761339</v>
      </c>
      <c r="I30" s="169"/>
      <c r="M30" s="120" t="s">
        <v>61</v>
      </c>
      <c r="N30" s="51">
        <f>N14+N15</f>
        <v>419</v>
      </c>
    </row>
    <row r="31" ht="19.5" customHeight="1">
      <c r="M31" s="120" t="s">
        <v>62</v>
      </c>
      <c r="N31" s="51">
        <f>N12+N13+N17</f>
        <v>265</v>
      </c>
    </row>
    <row r="32" ht="19.5" customHeight="1">
      <c r="M32" s="170" t="s">
        <v>63</v>
      </c>
      <c r="N32" s="216">
        <f>N20+N21</f>
        <v>90</v>
      </c>
    </row>
    <row r="33" ht="19.5" customHeight="1">
      <c r="N33" s="108"/>
    </row>
    <row r="34" ht="19.5" customHeight="1">
      <c r="N34" s="108"/>
    </row>
    <row r="35" ht="19.5" customHeight="1">
      <c r="N35" s="108"/>
    </row>
    <row r="36" ht="19.5" customHeight="1">
      <c r="N36" s="108"/>
    </row>
    <row r="37" ht="19.5" customHeight="1">
      <c r="N37" s="108"/>
    </row>
    <row r="38" ht="19.5" customHeight="1">
      <c r="N38" s="108"/>
    </row>
    <row r="39" ht="19.5" customHeight="1">
      <c r="N39" s="108"/>
    </row>
    <row r="40" ht="19.5" customHeight="1">
      <c r="N40" s="108"/>
    </row>
    <row r="41" ht="19.5" customHeight="1">
      <c r="N41" s="108"/>
    </row>
    <row r="42" ht="19.5" customHeight="1">
      <c r="N42" s="108"/>
    </row>
    <row r="43" ht="19.5" customHeight="1">
      <c r="N43" s="108"/>
    </row>
    <row r="44" ht="19.5" customHeight="1">
      <c r="N44" s="108"/>
    </row>
    <row r="45" ht="19.5" customHeight="1">
      <c r="N45" s="108"/>
    </row>
    <row r="46" ht="19.5" customHeight="1">
      <c r="N46" s="108"/>
    </row>
    <row r="47" ht="19.5" customHeight="1">
      <c r="N47" s="108"/>
    </row>
    <row r="48" ht="19.5" customHeight="1">
      <c r="N48" s="108"/>
    </row>
    <row r="49" ht="19.5" customHeight="1">
      <c r="N49" s="176"/>
    </row>
    <row r="50" ht="19.5" customHeight="1">
      <c r="N50" s="176"/>
    </row>
    <row r="51" ht="19.5" customHeight="1">
      <c r="N51" s="176"/>
    </row>
    <row r="52" ht="19.5" customHeight="1">
      <c r="N52" s="176"/>
    </row>
    <row r="53" ht="19.5" customHeight="1">
      <c r="N53" s="176"/>
    </row>
    <row r="54" ht="19.5" customHeight="1">
      <c r="N54" s="176"/>
    </row>
    <row r="55" ht="19.5" customHeight="1">
      <c r="N55" s="176"/>
    </row>
    <row r="56" ht="19.5" customHeight="1">
      <c r="N56" s="176"/>
    </row>
    <row r="57" ht="19.5" customHeight="1">
      <c r="N57" s="176"/>
    </row>
    <row r="58" ht="19.5" customHeight="1">
      <c r="N58" s="176"/>
    </row>
    <row r="59" ht="19.5" customHeight="1">
      <c r="N59" s="176"/>
    </row>
    <row r="60" ht="19.5" customHeight="1">
      <c r="N60" s="176"/>
    </row>
    <row r="61" ht="19.5" customHeight="1">
      <c r="N61" s="176"/>
    </row>
    <row r="62" ht="19.5" customHeight="1">
      <c r="N62" s="176"/>
    </row>
    <row r="63" ht="19.5" customHeight="1">
      <c r="N63" s="176"/>
    </row>
    <row r="64" ht="19.5" customHeight="1">
      <c r="N64" s="176"/>
    </row>
    <row r="65" ht="19.5" customHeight="1">
      <c r="N65" s="176"/>
    </row>
    <row r="66" ht="19.5" customHeight="1">
      <c r="N66" s="176"/>
    </row>
    <row r="67" ht="19.5" customHeight="1">
      <c r="N67" s="176"/>
    </row>
    <row r="68" ht="19.5" customHeight="1">
      <c r="N68" s="176"/>
    </row>
    <row r="69" ht="19.5" customHeight="1">
      <c r="N69" s="176"/>
    </row>
    <row r="70" ht="19.5" customHeight="1">
      <c r="N70" s="176"/>
    </row>
    <row r="71" ht="19.5" customHeight="1">
      <c r="N71" s="176"/>
    </row>
    <row r="72" ht="19.5" customHeight="1">
      <c r="N72" s="176"/>
    </row>
    <row r="73" ht="19.5" customHeight="1">
      <c r="N73" s="176"/>
    </row>
    <row r="74" ht="19.5" customHeight="1">
      <c r="N74" s="176"/>
    </row>
    <row r="75" ht="19.5" customHeight="1">
      <c r="N75" s="176"/>
    </row>
    <row r="76" ht="19.5" customHeight="1">
      <c r="N76" s="176"/>
    </row>
    <row r="77" ht="19.5" customHeight="1">
      <c r="N77" s="176"/>
    </row>
    <row r="78" ht="19.5" customHeight="1">
      <c r="N78" s="176"/>
    </row>
    <row r="79" ht="19.5" customHeight="1">
      <c r="N79" s="176"/>
    </row>
    <row r="80" ht="19.5" customHeight="1">
      <c r="N80" s="176"/>
    </row>
    <row r="81" ht="19.5" customHeight="1">
      <c r="N81" s="176"/>
    </row>
    <row r="82" ht="19.5" customHeight="1">
      <c r="N82" s="176"/>
    </row>
    <row r="83" ht="19.5" customHeight="1">
      <c r="N83" s="176"/>
    </row>
    <row r="84" ht="19.5" customHeight="1">
      <c r="N84" s="176"/>
    </row>
    <row r="85" ht="19.5" customHeight="1">
      <c r="N85" s="176"/>
    </row>
    <row r="86" ht="19.5" customHeight="1">
      <c r="N86" s="176"/>
    </row>
    <row r="87" ht="19.5" customHeight="1">
      <c r="N87" s="176"/>
    </row>
    <row r="88" ht="19.5" customHeight="1">
      <c r="N88" s="176"/>
    </row>
    <row r="89" ht="19.5" customHeight="1">
      <c r="N89" s="176"/>
    </row>
    <row r="90" ht="19.5" customHeight="1">
      <c r="N90" s="176"/>
    </row>
    <row r="91" ht="19.5" customHeight="1">
      <c r="N91" s="176"/>
    </row>
    <row r="92" ht="19.5" customHeight="1">
      <c r="N92" s="176"/>
    </row>
    <row r="93" ht="19.5" customHeight="1">
      <c r="N93" s="176"/>
    </row>
    <row r="94" ht="19.5" customHeight="1">
      <c r="N94" s="176"/>
    </row>
    <row r="95" ht="19.5" customHeight="1">
      <c r="N95" s="176"/>
    </row>
    <row r="96" ht="19.5" customHeight="1">
      <c r="N96" s="176"/>
    </row>
    <row r="97" ht="19.5" customHeight="1">
      <c r="N97" s="176"/>
    </row>
    <row r="98" ht="19.5" customHeight="1">
      <c r="N98" s="176"/>
    </row>
    <row r="99" ht="19.5" customHeight="1">
      <c r="N99" s="176"/>
    </row>
    <row r="100" ht="19.5" customHeight="1">
      <c r="N100" s="176"/>
    </row>
    <row r="101" ht="19.5" customHeight="1">
      <c r="N101" s="176"/>
    </row>
    <row r="102" ht="19.5" customHeight="1">
      <c r="N102" s="176"/>
    </row>
    <row r="103" ht="19.5" customHeight="1">
      <c r="N103" s="176"/>
    </row>
    <row r="104" ht="19.5" customHeight="1">
      <c r="N104" s="176"/>
    </row>
    <row r="105" ht="19.5" customHeight="1">
      <c r="N105" s="176"/>
    </row>
    <row r="106" ht="19.5" customHeight="1">
      <c r="N106" s="176"/>
    </row>
    <row r="107" ht="19.5" customHeight="1">
      <c r="N107" s="176"/>
    </row>
    <row r="108" ht="19.5" customHeight="1">
      <c r="N108" s="176"/>
    </row>
    <row r="109" ht="19.5" customHeight="1">
      <c r="N109" s="176"/>
    </row>
    <row r="110" ht="19.5" customHeight="1">
      <c r="N110" s="176"/>
    </row>
    <row r="111" ht="19.5" customHeight="1">
      <c r="N111" s="176"/>
    </row>
    <row r="112" ht="19.5" customHeight="1">
      <c r="N112" s="176"/>
    </row>
    <row r="113" ht="19.5" customHeight="1">
      <c r="N113" s="176"/>
    </row>
    <row r="114" ht="19.5" customHeight="1">
      <c r="N114" s="176"/>
    </row>
    <row r="115" ht="19.5" customHeight="1">
      <c r="N115" s="176"/>
    </row>
    <row r="116" ht="19.5" customHeight="1">
      <c r="N116" s="176"/>
    </row>
    <row r="117" ht="19.5" customHeight="1">
      <c r="N117" s="176"/>
    </row>
    <row r="118" ht="19.5" customHeight="1">
      <c r="N118" s="176"/>
    </row>
    <row r="119" ht="19.5" customHeight="1">
      <c r="N119" s="176"/>
    </row>
    <row r="120" ht="19.5" customHeight="1">
      <c r="N120" s="176"/>
    </row>
    <row r="121" ht="19.5" customHeight="1">
      <c r="N121" s="176"/>
    </row>
    <row r="122" ht="19.5" customHeight="1">
      <c r="N122" s="176"/>
    </row>
    <row r="123" ht="19.5" customHeight="1">
      <c r="N123" s="176"/>
    </row>
    <row r="124" ht="19.5" customHeight="1">
      <c r="N124" s="176"/>
    </row>
    <row r="125" ht="19.5" customHeight="1">
      <c r="N125" s="176"/>
    </row>
    <row r="126" ht="19.5" customHeight="1">
      <c r="N126" s="176"/>
    </row>
    <row r="127" ht="19.5" customHeight="1">
      <c r="N127" s="176"/>
    </row>
    <row r="128" ht="19.5" customHeight="1">
      <c r="N128" s="176"/>
    </row>
    <row r="129" ht="19.5" customHeight="1">
      <c r="N129" s="176"/>
    </row>
    <row r="130" ht="19.5" customHeight="1">
      <c r="N130" s="176"/>
    </row>
    <row r="131" ht="19.5" customHeight="1">
      <c r="N131" s="176"/>
    </row>
    <row r="132" ht="19.5" customHeight="1">
      <c r="N132" s="176"/>
    </row>
    <row r="133" ht="19.5" customHeight="1">
      <c r="N133" s="176"/>
    </row>
    <row r="134" ht="19.5" customHeight="1">
      <c r="N134" s="176"/>
    </row>
    <row r="135" ht="19.5" customHeight="1">
      <c r="N135" s="176"/>
    </row>
    <row r="136" ht="19.5" customHeight="1">
      <c r="N136" s="176"/>
    </row>
    <row r="137" ht="19.5" customHeight="1">
      <c r="N137" s="176"/>
    </row>
    <row r="138" ht="19.5" customHeight="1">
      <c r="N138" s="176"/>
    </row>
    <row r="139" ht="19.5" customHeight="1">
      <c r="N139" s="176"/>
    </row>
    <row r="140" ht="19.5" customHeight="1">
      <c r="N140" s="176"/>
    </row>
    <row r="141" ht="19.5" customHeight="1">
      <c r="N141" s="176"/>
    </row>
    <row r="142" ht="19.5" customHeight="1">
      <c r="N142" s="176"/>
    </row>
    <row r="143" ht="19.5" customHeight="1">
      <c r="N143" s="176"/>
    </row>
    <row r="144" ht="19.5" customHeight="1">
      <c r="N144" s="176"/>
    </row>
    <row r="145" ht="19.5" customHeight="1">
      <c r="N145" s="176"/>
    </row>
    <row r="146" ht="19.5" customHeight="1">
      <c r="N146" s="176"/>
    </row>
    <row r="147" ht="19.5" customHeight="1">
      <c r="N147" s="176"/>
    </row>
    <row r="148" ht="19.5" customHeight="1">
      <c r="N148" s="176"/>
    </row>
    <row r="149" ht="19.5" customHeight="1">
      <c r="N149" s="176"/>
    </row>
    <row r="150" ht="19.5" customHeight="1">
      <c r="N150" s="176"/>
    </row>
    <row r="151" ht="19.5" customHeight="1">
      <c r="N151" s="176"/>
    </row>
    <row r="152" ht="19.5" customHeight="1">
      <c r="N152" s="176"/>
    </row>
    <row r="153" ht="19.5" customHeight="1">
      <c r="N153" s="176"/>
    </row>
    <row r="154" ht="19.5" customHeight="1">
      <c r="N154" s="176"/>
    </row>
    <row r="155" ht="19.5" customHeight="1">
      <c r="N155" s="176"/>
    </row>
    <row r="156" ht="19.5" customHeight="1">
      <c r="N156" s="176"/>
    </row>
    <row r="157" ht="19.5" customHeight="1">
      <c r="N157" s="176"/>
    </row>
    <row r="158" ht="19.5" customHeight="1">
      <c r="N158" s="176"/>
    </row>
    <row r="159" ht="19.5" customHeight="1">
      <c r="N159" s="176"/>
    </row>
    <row r="160" ht="19.5" customHeight="1">
      <c r="N160" s="176"/>
    </row>
    <row r="161" ht="19.5" customHeight="1">
      <c r="N161" s="176"/>
    </row>
    <row r="162" ht="19.5" customHeight="1">
      <c r="N162" s="176"/>
    </row>
    <row r="163" ht="19.5" customHeight="1">
      <c r="N163" s="176"/>
    </row>
    <row r="164" ht="19.5" customHeight="1">
      <c r="N164" s="176"/>
    </row>
    <row r="165" ht="19.5" customHeight="1">
      <c r="N165" s="176"/>
    </row>
    <row r="166" ht="19.5" customHeight="1">
      <c r="N166" s="176"/>
    </row>
    <row r="167" ht="19.5" customHeight="1">
      <c r="N167" s="176"/>
    </row>
    <row r="168" ht="19.5" customHeight="1">
      <c r="N168" s="176"/>
    </row>
    <row r="169" ht="19.5" customHeight="1">
      <c r="N169" s="176"/>
    </row>
    <row r="170" ht="19.5" customHeight="1">
      <c r="N170" s="176"/>
    </row>
    <row r="171" ht="19.5" customHeight="1">
      <c r="N171" s="176"/>
    </row>
    <row r="172" ht="19.5" customHeight="1">
      <c r="N172" s="176"/>
    </row>
    <row r="173" ht="19.5" customHeight="1">
      <c r="N173" s="176"/>
    </row>
    <row r="174" ht="19.5" customHeight="1">
      <c r="N174" s="176"/>
    </row>
    <row r="175" ht="19.5" customHeight="1">
      <c r="N175" s="176"/>
    </row>
    <row r="176" ht="19.5" customHeight="1">
      <c r="N176" s="176"/>
    </row>
    <row r="177" ht="19.5" customHeight="1">
      <c r="N177" s="176"/>
    </row>
    <row r="178" ht="19.5" customHeight="1">
      <c r="N178" s="176"/>
    </row>
    <row r="179" ht="19.5" customHeight="1">
      <c r="N179" s="176"/>
    </row>
    <row r="180" ht="19.5" customHeight="1">
      <c r="N180" s="176"/>
    </row>
    <row r="181" ht="19.5" customHeight="1">
      <c r="N181" s="176"/>
    </row>
    <row r="182" ht="19.5" customHeight="1">
      <c r="N182" s="176"/>
    </row>
    <row r="183" ht="19.5" customHeight="1">
      <c r="N183" s="176"/>
    </row>
    <row r="184" ht="19.5" customHeight="1">
      <c r="N184" s="176"/>
    </row>
    <row r="185" ht="19.5" customHeight="1">
      <c r="N185" s="176"/>
    </row>
    <row r="186" ht="19.5" customHeight="1">
      <c r="N186" s="176"/>
    </row>
    <row r="187" ht="19.5" customHeight="1">
      <c r="N187" s="176"/>
    </row>
    <row r="188" ht="19.5" customHeight="1">
      <c r="N188" s="176"/>
    </row>
    <row r="189" ht="19.5" customHeight="1">
      <c r="N189" s="176"/>
    </row>
    <row r="190" ht="19.5" customHeight="1">
      <c r="N190" s="176"/>
    </row>
    <row r="191" ht="19.5" customHeight="1">
      <c r="N191" s="176"/>
    </row>
    <row r="192" ht="19.5" customHeight="1">
      <c r="N192" s="176"/>
    </row>
    <row r="193" ht="19.5" customHeight="1">
      <c r="N193" s="176"/>
    </row>
    <row r="194" ht="19.5" customHeight="1">
      <c r="N194" s="176"/>
    </row>
    <row r="195" ht="19.5" customHeight="1">
      <c r="N195" s="176"/>
    </row>
    <row r="196" ht="19.5" customHeight="1">
      <c r="N196" s="176"/>
    </row>
    <row r="197" ht="19.5" customHeight="1">
      <c r="N197" s="176"/>
    </row>
    <row r="198" ht="19.5" customHeight="1">
      <c r="N198" s="176"/>
    </row>
    <row r="199" ht="19.5" customHeight="1">
      <c r="N199" s="176"/>
    </row>
    <row r="200" ht="19.5" customHeight="1">
      <c r="N200" s="176"/>
    </row>
    <row r="201" ht="19.5" customHeight="1">
      <c r="N201" s="176"/>
    </row>
    <row r="202" ht="19.5" customHeight="1">
      <c r="N202" s="176"/>
    </row>
    <row r="203" ht="19.5" customHeight="1">
      <c r="N203" s="176"/>
    </row>
    <row r="204" ht="19.5" customHeight="1">
      <c r="N204" s="176"/>
    </row>
    <row r="205" ht="19.5" customHeight="1">
      <c r="N205" s="176"/>
    </row>
    <row r="206" ht="19.5" customHeight="1">
      <c r="N206" s="176"/>
    </row>
    <row r="207" ht="19.5" customHeight="1">
      <c r="N207" s="176"/>
    </row>
    <row r="208" ht="19.5" customHeight="1">
      <c r="N208" s="176"/>
    </row>
    <row r="209" ht="19.5" customHeight="1">
      <c r="N209" s="176"/>
    </row>
    <row r="210" ht="19.5" customHeight="1">
      <c r="N210" s="176"/>
    </row>
    <row r="211" ht="19.5" customHeight="1">
      <c r="N211" s="176"/>
    </row>
    <row r="212" ht="19.5" customHeight="1">
      <c r="N212" s="176"/>
    </row>
    <row r="213" ht="19.5" customHeight="1">
      <c r="N213" s="176"/>
    </row>
    <row r="214" ht="19.5" customHeight="1">
      <c r="N214" s="176"/>
    </row>
    <row r="215" ht="19.5" customHeight="1">
      <c r="N215" s="176"/>
    </row>
    <row r="216" ht="19.5" customHeight="1">
      <c r="N216" s="176"/>
    </row>
    <row r="217" ht="19.5" customHeight="1">
      <c r="N217" s="176"/>
    </row>
    <row r="218" ht="19.5" customHeight="1">
      <c r="N218" s="176"/>
    </row>
    <row r="219" ht="19.5" customHeight="1">
      <c r="N219" s="176"/>
    </row>
    <row r="220" ht="19.5" customHeight="1">
      <c r="N220" s="176"/>
    </row>
    <row r="221" ht="19.5" customHeight="1">
      <c r="N221" s="176"/>
    </row>
    <row r="222" ht="19.5" customHeight="1">
      <c r="N222" s="176"/>
    </row>
    <row r="223" ht="19.5" customHeight="1">
      <c r="N223" s="176"/>
    </row>
    <row r="224" ht="19.5" customHeight="1">
      <c r="N224" s="176"/>
    </row>
    <row r="225" ht="19.5" customHeight="1">
      <c r="N225" s="176"/>
    </row>
    <row r="226" ht="19.5" customHeight="1">
      <c r="N226" s="176"/>
    </row>
    <row r="227" ht="19.5" customHeight="1">
      <c r="N227" s="176"/>
    </row>
    <row r="228" ht="19.5" customHeight="1">
      <c r="N228" s="176"/>
    </row>
    <row r="229" ht="19.5" customHeight="1">
      <c r="N229" s="176"/>
    </row>
    <row r="230" ht="19.5" customHeight="1">
      <c r="N230" s="176"/>
    </row>
    <row r="231" ht="19.5" customHeight="1">
      <c r="N231" s="176"/>
    </row>
    <row r="232" ht="19.5" customHeight="1">
      <c r="N232" s="176"/>
    </row>
    <row r="233" ht="19.5" customHeight="1">
      <c r="N233" s="176"/>
    </row>
    <row r="234" ht="19.5" customHeight="1">
      <c r="N234" s="176"/>
    </row>
    <row r="235" ht="19.5" customHeight="1">
      <c r="N235" s="176"/>
    </row>
    <row r="236" ht="19.5" customHeight="1">
      <c r="N236" s="176"/>
    </row>
    <row r="237" ht="19.5" customHeight="1">
      <c r="N237" s="176"/>
    </row>
    <row r="238" ht="19.5" customHeight="1">
      <c r="N238" s="176"/>
    </row>
    <row r="239" ht="19.5" customHeight="1">
      <c r="N239" s="176"/>
    </row>
    <row r="240" ht="19.5" customHeight="1">
      <c r="N240" s="176"/>
    </row>
    <row r="241" ht="19.5" customHeight="1">
      <c r="N241" s="176"/>
    </row>
    <row r="242" ht="19.5" customHeight="1">
      <c r="N242" s="176"/>
    </row>
    <row r="243" ht="19.5" customHeight="1">
      <c r="N243" s="176"/>
    </row>
    <row r="244" ht="19.5" customHeight="1">
      <c r="N244" s="176"/>
    </row>
    <row r="245" ht="19.5" customHeight="1">
      <c r="N245" s="176"/>
    </row>
    <row r="246" ht="19.5" customHeight="1">
      <c r="N246" s="176"/>
    </row>
    <row r="247" ht="19.5" customHeight="1">
      <c r="N247" s="176"/>
    </row>
    <row r="248" ht="19.5" customHeight="1">
      <c r="N248" s="176"/>
    </row>
    <row r="249" ht="19.5" customHeight="1">
      <c r="N249" s="176"/>
    </row>
    <row r="250" ht="19.5" customHeight="1">
      <c r="N250" s="176"/>
    </row>
    <row r="251" ht="19.5" customHeight="1">
      <c r="N251" s="176"/>
    </row>
    <row r="252" ht="19.5" customHeight="1">
      <c r="N252" s="176"/>
    </row>
    <row r="253" ht="19.5" customHeight="1">
      <c r="N253" s="176"/>
    </row>
    <row r="254" ht="19.5" customHeight="1">
      <c r="N254" s="176"/>
    </row>
    <row r="255" ht="19.5" customHeight="1">
      <c r="N255" s="176"/>
    </row>
    <row r="256" ht="19.5" customHeight="1">
      <c r="N256" s="176"/>
    </row>
    <row r="257" ht="19.5" customHeight="1">
      <c r="N257" s="176"/>
    </row>
    <row r="258" ht="19.5" customHeight="1">
      <c r="N258" s="176"/>
    </row>
    <row r="259" ht="19.5" customHeight="1">
      <c r="N259" s="176"/>
    </row>
    <row r="260" ht="19.5" customHeight="1">
      <c r="N260" s="176"/>
    </row>
    <row r="261" ht="19.5" customHeight="1">
      <c r="N261" s="176"/>
    </row>
    <row r="262" ht="19.5" customHeight="1">
      <c r="N262" s="176"/>
    </row>
    <row r="263" ht="19.5" customHeight="1">
      <c r="N263" s="176"/>
    </row>
    <row r="264" ht="19.5" customHeight="1">
      <c r="N264" s="176"/>
    </row>
    <row r="265" ht="19.5" customHeight="1">
      <c r="N265" s="176"/>
    </row>
    <row r="266" ht="19.5" customHeight="1">
      <c r="N266" s="176"/>
    </row>
    <row r="267" ht="19.5" customHeight="1">
      <c r="N267" s="176"/>
    </row>
    <row r="268" ht="19.5" customHeight="1">
      <c r="N268" s="176"/>
    </row>
    <row r="269" ht="19.5" customHeight="1">
      <c r="N269" s="176"/>
    </row>
    <row r="270" ht="19.5" customHeight="1">
      <c r="N270" s="176"/>
    </row>
    <row r="271" ht="19.5" customHeight="1">
      <c r="N271" s="176"/>
    </row>
    <row r="272" ht="19.5" customHeight="1">
      <c r="N272" s="176"/>
    </row>
    <row r="273" ht="19.5" customHeight="1">
      <c r="N273" s="176"/>
    </row>
    <row r="274" ht="19.5" customHeight="1">
      <c r="N274" s="176"/>
    </row>
    <row r="275" ht="19.5" customHeight="1">
      <c r="N275" s="176"/>
    </row>
    <row r="276" ht="19.5" customHeight="1">
      <c r="N276" s="176"/>
    </row>
    <row r="277" ht="19.5" customHeight="1">
      <c r="N277" s="176"/>
    </row>
    <row r="278" ht="19.5" customHeight="1">
      <c r="N278" s="176"/>
    </row>
    <row r="279" ht="19.5" customHeight="1">
      <c r="N279" s="176"/>
    </row>
    <row r="280" ht="19.5" customHeight="1">
      <c r="N280" s="176"/>
    </row>
    <row r="281" ht="19.5" customHeight="1">
      <c r="N281" s="176"/>
    </row>
    <row r="282" ht="19.5" customHeight="1">
      <c r="N282" s="176"/>
    </row>
    <row r="283" ht="19.5" customHeight="1">
      <c r="N283" s="176"/>
    </row>
    <row r="284" ht="19.5" customHeight="1">
      <c r="N284" s="176"/>
    </row>
    <row r="285" ht="19.5" customHeight="1">
      <c r="N285" s="176"/>
    </row>
    <row r="286" ht="19.5" customHeight="1">
      <c r="N286" s="176"/>
    </row>
    <row r="287" ht="19.5" customHeight="1">
      <c r="N287" s="176"/>
    </row>
    <row r="288" ht="19.5" customHeight="1">
      <c r="N288" s="176"/>
    </row>
    <row r="289" ht="19.5" customHeight="1">
      <c r="N289" s="176"/>
    </row>
    <row r="290" ht="19.5" customHeight="1">
      <c r="N290" s="176"/>
    </row>
    <row r="291" ht="19.5" customHeight="1">
      <c r="N291" s="176"/>
    </row>
    <row r="292" ht="19.5" customHeight="1">
      <c r="N292" s="176"/>
    </row>
    <row r="293" ht="19.5" customHeight="1">
      <c r="N293" s="176"/>
    </row>
    <row r="294" ht="19.5" customHeight="1">
      <c r="N294" s="176"/>
    </row>
    <row r="295" ht="19.5" customHeight="1">
      <c r="N295" s="176"/>
    </row>
    <row r="296" ht="19.5" customHeight="1">
      <c r="N296" s="176"/>
    </row>
    <row r="297" ht="19.5" customHeight="1">
      <c r="N297" s="176"/>
    </row>
    <row r="298" ht="19.5" customHeight="1">
      <c r="N298" s="176"/>
    </row>
    <row r="299" ht="19.5" customHeight="1">
      <c r="N299" s="176"/>
    </row>
    <row r="300" ht="19.5" customHeight="1">
      <c r="N300" s="176"/>
    </row>
    <row r="301" ht="19.5" customHeight="1">
      <c r="N301" s="176"/>
    </row>
    <row r="302" ht="19.5" customHeight="1">
      <c r="N302" s="176"/>
    </row>
    <row r="303" ht="19.5" customHeight="1">
      <c r="N303" s="176"/>
    </row>
    <row r="304" ht="19.5" customHeight="1">
      <c r="N304" s="176"/>
    </row>
    <row r="305" ht="19.5" customHeight="1">
      <c r="N305" s="176"/>
    </row>
    <row r="306" ht="19.5" customHeight="1">
      <c r="N306" s="176"/>
    </row>
    <row r="307" ht="19.5" customHeight="1">
      <c r="N307" s="176"/>
    </row>
    <row r="308" ht="19.5" customHeight="1">
      <c r="N308" s="176"/>
    </row>
    <row r="309" ht="19.5" customHeight="1">
      <c r="N309" s="176"/>
    </row>
    <row r="310" ht="19.5" customHeight="1">
      <c r="N310" s="176"/>
    </row>
    <row r="311" ht="19.5" customHeight="1">
      <c r="N311" s="176"/>
    </row>
    <row r="312" ht="19.5" customHeight="1">
      <c r="N312" s="176"/>
    </row>
    <row r="313" ht="19.5" customHeight="1">
      <c r="N313" s="176"/>
    </row>
    <row r="314" ht="19.5" customHeight="1">
      <c r="N314" s="176"/>
    </row>
    <row r="315" ht="19.5" customHeight="1">
      <c r="N315" s="176"/>
    </row>
    <row r="316" ht="19.5" customHeight="1">
      <c r="N316" s="176"/>
    </row>
    <row r="317" ht="19.5" customHeight="1">
      <c r="N317" s="176"/>
    </row>
    <row r="318" ht="19.5" customHeight="1">
      <c r="N318" s="176"/>
    </row>
    <row r="319" ht="19.5" customHeight="1">
      <c r="N319" s="176"/>
    </row>
    <row r="320" ht="19.5" customHeight="1">
      <c r="N320" s="176"/>
    </row>
    <row r="321" ht="19.5" customHeight="1">
      <c r="N321" s="176"/>
    </row>
    <row r="322" ht="19.5" customHeight="1">
      <c r="N322" s="176"/>
    </row>
    <row r="323" ht="19.5" customHeight="1">
      <c r="N323" s="176"/>
    </row>
    <row r="324" ht="19.5" customHeight="1">
      <c r="N324" s="176"/>
    </row>
    <row r="325" ht="19.5" customHeight="1">
      <c r="N325" s="176"/>
    </row>
    <row r="326" ht="19.5" customHeight="1">
      <c r="N326" s="176"/>
    </row>
    <row r="327" ht="19.5" customHeight="1">
      <c r="N327" s="176"/>
    </row>
    <row r="328" ht="19.5" customHeight="1">
      <c r="N328" s="176"/>
    </row>
    <row r="329" ht="19.5" customHeight="1">
      <c r="N329" s="176"/>
    </row>
    <row r="330" ht="19.5" customHeight="1">
      <c r="N330" s="176"/>
    </row>
    <row r="331" ht="19.5" customHeight="1">
      <c r="N331" s="176"/>
    </row>
    <row r="332" ht="19.5" customHeight="1">
      <c r="N332" s="176"/>
    </row>
    <row r="333" ht="19.5" customHeight="1">
      <c r="N333" s="176"/>
    </row>
    <row r="334" ht="19.5" customHeight="1">
      <c r="N334" s="176"/>
    </row>
    <row r="335" ht="19.5" customHeight="1">
      <c r="N335" s="176"/>
    </row>
    <row r="336" ht="19.5" customHeight="1">
      <c r="N336" s="176"/>
    </row>
    <row r="337" ht="19.5" customHeight="1">
      <c r="N337" s="176"/>
    </row>
    <row r="338" ht="19.5" customHeight="1">
      <c r="N338" s="176"/>
    </row>
    <row r="339" ht="19.5" customHeight="1">
      <c r="N339" s="176"/>
    </row>
    <row r="340" ht="19.5" customHeight="1">
      <c r="N340" s="176"/>
    </row>
    <row r="341" ht="19.5" customHeight="1">
      <c r="N341" s="176"/>
    </row>
    <row r="342" ht="19.5" customHeight="1">
      <c r="N342" s="176"/>
    </row>
    <row r="343" ht="19.5" customHeight="1">
      <c r="N343" s="176"/>
    </row>
    <row r="344" ht="19.5" customHeight="1">
      <c r="N344" s="176"/>
    </row>
    <row r="345" ht="19.5" customHeight="1">
      <c r="N345" s="176"/>
    </row>
    <row r="346" ht="19.5" customHeight="1">
      <c r="N346" s="176"/>
    </row>
    <row r="347" ht="19.5" customHeight="1">
      <c r="N347" s="176"/>
    </row>
    <row r="348" ht="19.5" customHeight="1">
      <c r="N348" s="176"/>
    </row>
    <row r="349" ht="19.5" customHeight="1">
      <c r="N349" s="176"/>
    </row>
    <row r="350" ht="19.5" customHeight="1">
      <c r="N350" s="176"/>
    </row>
    <row r="351" ht="19.5" customHeight="1">
      <c r="N351" s="176"/>
    </row>
    <row r="352" ht="19.5" customHeight="1">
      <c r="N352" s="176"/>
    </row>
    <row r="353" ht="19.5" customHeight="1">
      <c r="N353" s="176"/>
    </row>
    <row r="354" ht="19.5" customHeight="1">
      <c r="N354" s="176"/>
    </row>
    <row r="355" ht="19.5" customHeight="1">
      <c r="N355" s="176"/>
    </row>
    <row r="356" ht="19.5" customHeight="1">
      <c r="N356" s="176"/>
    </row>
    <row r="357" ht="19.5" customHeight="1">
      <c r="N357" s="176"/>
    </row>
    <row r="358" ht="19.5" customHeight="1">
      <c r="N358" s="176"/>
    </row>
    <row r="359" ht="19.5" customHeight="1">
      <c r="N359" s="176"/>
    </row>
    <row r="360" ht="19.5" customHeight="1">
      <c r="N360" s="176"/>
    </row>
    <row r="361" ht="19.5" customHeight="1">
      <c r="N361" s="176"/>
    </row>
    <row r="362" ht="19.5" customHeight="1">
      <c r="N362" s="176"/>
    </row>
    <row r="363" ht="19.5" customHeight="1">
      <c r="N363" s="176"/>
    </row>
    <row r="364" ht="19.5" customHeight="1">
      <c r="N364" s="176"/>
    </row>
    <row r="365" ht="19.5" customHeight="1">
      <c r="N365" s="176"/>
    </row>
    <row r="366" ht="19.5" customHeight="1">
      <c r="N366" s="176"/>
    </row>
    <row r="367" ht="19.5" customHeight="1">
      <c r="N367" s="176"/>
    </row>
    <row r="368" ht="19.5" customHeight="1">
      <c r="N368" s="176"/>
    </row>
    <row r="369" ht="19.5" customHeight="1">
      <c r="N369" s="176"/>
    </row>
    <row r="370" ht="19.5" customHeight="1">
      <c r="N370" s="176"/>
    </row>
    <row r="371" ht="19.5" customHeight="1">
      <c r="N371" s="176"/>
    </row>
    <row r="372" ht="19.5" customHeight="1">
      <c r="N372" s="176"/>
    </row>
    <row r="373" ht="19.5" customHeight="1">
      <c r="N373" s="176"/>
    </row>
    <row r="374" ht="19.5" customHeight="1">
      <c r="N374" s="176"/>
    </row>
    <row r="375" ht="19.5" customHeight="1">
      <c r="N375" s="176"/>
    </row>
    <row r="376" ht="19.5" customHeight="1">
      <c r="N376" s="176"/>
    </row>
    <row r="377" ht="19.5" customHeight="1">
      <c r="N377" s="176"/>
    </row>
    <row r="378" ht="19.5" customHeight="1">
      <c r="N378" s="176"/>
    </row>
    <row r="379" ht="19.5" customHeight="1">
      <c r="N379" s="176"/>
    </row>
    <row r="380" ht="19.5" customHeight="1">
      <c r="N380" s="176"/>
    </row>
    <row r="381" ht="19.5" customHeight="1">
      <c r="N381" s="176"/>
    </row>
    <row r="382" ht="19.5" customHeight="1">
      <c r="N382" s="176"/>
    </row>
    <row r="383" ht="19.5" customHeight="1">
      <c r="N383" s="176"/>
    </row>
    <row r="384" ht="19.5" customHeight="1">
      <c r="N384" s="176"/>
    </row>
    <row r="385" ht="19.5" customHeight="1">
      <c r="N385" s="176"/>
    </row>
    <row r="386" ht="19.5" customHeight="1">
      <c r="N386" s="176"/>
    </row>
    <row r="387" ht="19.5" customHeight="1">
      <c r="N387" s="176"/>
    </row>
    <row r="388" ht="19.5" customHeight="1">
      <c r="N388" s="176"/>
    </row>
    <row r="389" ht="19.5" customHeight="1">
      <c r="N389" s="176"/>
    </row>
    <row r="390" ht="19.5" customHeight="1">
      <c r="N390" s="176"/>
    </row>
    <row r="391" ht="19.5" customHeight="1">
      <c r="N391" s="176"/>
    </row>
    <row r="392" ht="19.5" customHeight="1">
      <c r="N392" s="176"/>
    </row>
    <row r="393" ht="19.5" customHeight="1">
      <c r="N393" s="176"/>
    </row>
    <row r="394" ht="19.5" customHeight="1">
      <c r="N394" s="176"/>
    </row>
    <row r="395" ht="19.5" customHeight="1">
      <c r="N395" s="176"/>
    </row>
    <row r="396" ht="19.5" customHeight="1">
      <c r="N396" s="176"/>
    </row>
    <row r="397" ht="19.5" customHeight="1">
      <c r="N397" s="176"/>
    </row>
    <row r="398" ht="19.5" customHeight="1">
      <c r="N398" s="176"/>
    </row>
    <row r="399" ht="19.5" customHeight="1">
      <c r="N399" s="176"/>
    </row>
    <row r="400" ht="19.5" customHeight="1">
      <c r="N400" s="176"/>
    </row>
    <row r="401" ht="19.5" customHeight="1">
      <c r="N401" s="176"/>
    </row>
    <row r="402" ht="19.5" customHeight="1">
      <c r="N402" s="176"/>
    </row>
    <row r="403" ht="19.5" customHeight="1">
      <c r="N403" s="176"/>
    </row>
    <row r="404" ht="19.5" customHeight="1">
      <c r="N404" s="176"/>
    </row>
    <row r="405" ht="19.5" customHeight="1">
      <c r="N405" s="176"/>
    </row>
    <row r="406" ht="19.5" customHeight="1">
      <c r="N406" s="176"/>
    </row>
    <row r="407" ht="19.5" customHeight="1">
      <c r="N407" s="176"/>
    </row>
    <row r="408" ht="19.5" customHeight="1">
      <c r="N408" s="176"/>
    </row>
    <row r="409" ht="19.5" customHeight="1">
      <c r="N409" s="176"/>
    </row>
    <row r="410" ht="19.5" customHeight="1">
      <c r="N410" s="176"/>
    </row>
    <row r="411" ht="19.5" customHeight="1">
      <c r="N411" s="176"/>
    </row>
    <row r="412" ht="19.5" customHeight="1">
      <c r="N412" s="176"/>
    </row>
    <row r="413" ht="19.5" customHeight="1">
      <c r="N413" s="176"/>
    </row>
    <row r="414" ht="19.5" customHeight="1">
      <c r="N414" s="176"/>
    </row>
    <row r="415" ht="19.5" customHeight="1">
      <c r="N415" s="176"/>
    </row>
    <row r="416" ht="19.5" customHeight="1">
      <c r="N416" s="176"/>
    </row>
    <row r="417" ht="19.5" customHeight="1">
      <c r="N417" s="176"/>
    </row>
    <row r="418" ht="19.5" customHeight="1">
      <c r="N418" s="176"/>
    </row>
    <row r="419" ht="19.5" customHeight="1">
      <c r="N419" s="176"/>
    </row>
    <row r="420" ht="19.5" customHeight="1">
      <c r="N420" s="176"/>
    </row>
    <row r="421" ht="19.5" customHeight="1">
      <c r="N421" s="176"/>
    </row>
    <row r="422" ht="19.5" customHeight="1">
      <c r="N422" s="176"/>
    </row>
    <row r="423" ht="19.5" customHeight="1">
      <c r="N423" s="176"/>
    </row>
    <row r="424" ht="19.5" customHeight="1">
      <c r="N424" s="176"/>
    </row>
    <row r="425" ht="19.5" customHeight="1">
      <c r="N425" s="176"/>
    </row>
    <row r="426" ht="19.5" customHeight="1">
      <c r="N426" s="176"/>
    </row>
    <row r="427" ht="19.5" customHeight="1">
      <c r="N427" s="176"/>
    </row>
    <row r="428" ht="19.5" customHeight="1">
      <c r="N428" s="176"/>
    </row>
    <row r="429" ht="19.5" customHeight="1">
      <c r="N429" s="176"/>
    </row>
    <row r="430" ht="19.5" customHeight="1">
      <c r="N430" s="176"/>
    </row>
    <row r="431" ht="19.5" customHeight="1">
      <c r="N431" s="176"/>
    </row>
    <row r="432" ht="19.5" customHeight="1">
      <c r="N432" s="176"/>
    </row>
    <row r="433" ht="19.5" customHeight="1">
      <c r="N433" s="176"/>
    </row>
    <row r="434" ht="19.5" customHeight="1">
      <c r="N434" s="176"/>
    </row>
    <row r="435" ht="19.5" customHeight="1">
      <c r="N435" s="176"/>
    </row>
    <row r="436" ht="19.5" customHeight="1">
      <c r="N436" s="176"/>
    </row>
    <row r="437" ht="19.5" customHeight="1">
      <c r="N437" s="176"/>
    </row>
    <row r="438" ht="19.5" customHeight="1">
      <c r="N438" s="176"/>
    </row>
    <row r="439" ht="19.5" customHeight="1">
      <c r="N439" s="176"/>
    </row>
    <row r="440" ht="19.5" customHeight="1">
      <c r="N440" s="176"/>
    </row>
    <row r="441" ht="19.5" customHeight="1">
      <c r="N441" s="176"/>
    </row>
    <row r="442" ht="19.5" customHeight="1">
      <c r="N442" s="176"/>
    </row>
    <row r="443" ht="19.5" customHeight="1">
      <c r="N443" s="176"/>
    </row>
    <row r="444" ht="19.5" customHeight="1">
      <c r="N444" s="176"/>
    </row>
    <row r="445" ht="19.5" customHeight="1">
      <c r="N445" s="176"/>
    </row>
    <row r="446" ht="19.5" customHeight="1">
      <c r="N446" s="176"/>
    </row>
    <row r="447" ht="19.5" customHeight="1">
      <c r="N447" s="176"/>
    </row>
    <row r="448" ht="19.5" customHeight="1">
      <c r="N448" s="176"/>
    </row>
    <row r="449" ht="19.5" customHeight="1">
      <c r="N449" s="176"/>
    </row>
    <row r="450" ht="19.5" customHeight="1">
      <c r="N450" s="176"/>
    </row>
    <row r="451" ht="19.5" customHeight="1">
      <c r="N451" s="176"/>
    </row>
    <row r="452" ht="19.5" customHeight="1">
      <c r="N452" s="176"/>
    </row>
    <row r="453" ht="19.5" customHeight="1">
      <c r="N453" s="176"/>
    </row>
    <row r="454" ht="19.5" customHeight="1">
      <c r="N454" s="176"/>
    </row>
    <row r="455" ht="19.5" customHeight="1">
      <c r="N455" s="176"/>
    </row>
    <row r="456" ht="19.5" customHeight="1">
      <c r="N456" s="176"/>
    </row>
    <row r="457" ht="19.5" customHeight="1">
      <c r="N457" s="176"/>
    </row>
    <row r="458" ht="19.5" customHeight="1">
      <c r="N458" s="176"/>
    </row>
    <row r="459" ht="19.5" customHeight="1">
      <c r="N459" s="176"/>
    </row>
    <row r="460" ht="19.5" customHeight="1">
      <c r="N460" s="176"/>
    </row>
    <row r="461" ht="19.5" customHeight="1">
      <c r="N461" s="176"/>
    </row>
    <row r="462" ht="19.5" customHeight="1">
      <c r="N462" s="176"/>
    </row>
    <row r="463" ht="19.5" customHeight="1">
      <c r="N463" s="176"/>
    </row>
    <row r="464" ht="19.5" customHeight="1">
      <c r="N464" s="176"/>
    </row>
    <row r="465" ht="19.5" customHeight="1">
      <c r="N465" s="176"/>
    </row>
    <row r="466" ht="19.5" customHeight="1">
      <c r="N466" s="176"/>
    </row>
    <row r="467" ht="19.5" customHeight="1">
      <c r="N467" s="176"/>
    </row>
    <row r="468" ht="19.5" customHeight="1">
      <c r="N468" s="176"/>
    </row>
    <row r="469" ht="19.5" customHeight="1">
      <c r="N469" s="176"/>
    </row>
    <row r="470" ht="19.5" customHeight="1">
      <c r="N470" s="176"/>
    </row>
    <row r="471" ht="19.5" customHeight="1">
      <c r="N471" s="176"/>
    </row>
    <row r="472" ht="19.5" customHeight="1">
      <c r="N472" s="176"/>
    </row>
    <row r="473" ht="19.5" customHeight="1">
      <c r="N473" s="176"/>
    </row>
    <row r="474" ht="19.5" customHeight="1">
      <c r="N474" s="176"/>
    </row>
    <row r="475" ht="19.5" customHeight="1">
      <c r="N475" s="176"/>
    </row>
    <row r="476" ht="19.5" customHeight="1">
      <c r="N476" s="176"/>
    </row>
    <row r="477" ht="19.5" customHeight="1">
      <c r="N477" s="176"/>
    </row>
    <row r="478" ht="19.5" customHeight="1">
      <c r="N478" s="176"/>
    </row>
    <row r="479" ht="19.5" customHeight="1">
      <c r="N479" s="176"/>
    </row>
    <row r="480" ht="19.5" customHeight="1">
      <c r="N480" s="176"/>
    </row>
    <row r="481" ht="19.5" customHeight="1">
      <c r="N481" s="176"/>
    </row>
    <row r="482" ht="19.5" customHeight="1">
      <c r="N482" s="176"/>
    </row>
    <row r="483" ht="19.5" customHeight="1">
      <c r="N483" s="176"/>
    </row>
    <row r="484" ht="19.5" customHeight="1">
      <c r="N484" s="176"/>
    </row>
    <row r="485" ht="19.5" customHeight="1">
      <c r="N485" s="176"/>
    </row>
    <row r="486" ht="19.5" customHeight="1">
      <c r="N486" s="176"/>
    </row>
    <row r="487" ht="19.5" customHeight="1">
      <c r="N487" s="176"/>
    </row>
    <row r="488" ht="19.5" customHeight="1">
      <c r="N488" s="176"/>
    </row>
    <row r="489" ht="19.5" customHeight="1">
      <c r="N489" s="176"/>
    </row>
    <row r="490" ht="19.5" customHeight="1">
      <c r="N490" s="176"/>
    </row>
    <row r="491" ht="19.5" customHeight="1">
      <c r="N491" s="176"/>
    </row>
    <row r="492" ht="19.5" customHeight="1">
      <c r="N492" s="176"/>
    </row>
    <row r="493" ht="19.5" customHeight="1">
      <c r="N493" s="176"/>
    </row>
    <row r="494" ht="19.5" customHeight="1">
      <c r="N494" s="176"/>
    </row>
    <row r="495" ht="19.5" customHeight="1">
      <c r="N495" s="176"/>
    </row>
    <row r="496" ht="19.5" customHeight="1">
      <c r="N496" s="176"/>
    </row>
    <row r="497" ht="19.5" customHeight="1">
      <c r="N497" s="176"/>
    </row>
    <row r="498" ht="19.5" customHeight="1">
      <c r="N498" s="176"/>
    </row>
    <row r="499" ht="19.5" customHeight="1">
      <c r="N499" s="176"/>
    </row>
    <row r="500" ht="19.5" customHeight="1">
      <c r="N500" s="176"/>
    </row>
    <row r="501" ht="19.5" customHeight="1">
      <c r="N501" s="176"/>
    </row>
    <row r="502" ht="19.5" customHeight="1">
      <c r="N502" s="176"/>
    </row>
    <row r="503" ht="19.5" customHeight="1">
      <c r="N503" s="176"/>
    </row>
    <row r="504" ht="19.5" customHeight="1">
      <c r="N504" s="176"/>
    </row>
    <row r="505" ht="19.5" customHeight="1">
      <c r="N505" s="176"/>
    </row>
    <row r="506" ht="19.5" customHeight="1">
      <c r="N506" s="176"/>
    </row>
    <row r="507" ht="19.5" customHeight="1">
      <c r="N507" s="176"/>
    </row>
    <row r="508" ht="19.5" customHeight="1">
      <c r="N508" s="176"/>
    </row>
    <row r="509" ht="19.5" customHeight="1">
      <c r="N509" s="176"/>
    </row>
    <row r="510" ht="19.5" customHeight="1">
      <c r="N510" s="176"/>
    </row>
    <row r="511" ht="19.5" customHeight="1">
      <c r="N511" s="176"/>
    </row>
    <row r="512" ht="19.5" customHeight="1">
      <c r="N512" s="176"/>
    </row>
    <row r="513" ht="19.5" customHeight="1">
      <c r="N513" s="176"/>
    </row>
    <row r="514" ht="19.5" customHeight="1">
      <c r="N514" s="176"/>
    </row>
    <row r="515" ht="19.5" customHeight="1">
      <c r="N515" s="176"/>
    </row>
    <row r="516" ht="19.5" customHeight="1">
      <c r="N516" s="176"/>
    </row>
    <row r="517" ht="19.5" customHeight="1">
      <c r="N517" s="176"/>
    </row>
    <row r="518" ht="19.5" customHeight="1">
      <c r="N518" s="176"/>
    </row>
    <row r="519" ht="19.5" customHeight="1">
      <c r="N519" s="176"/>
    </row>
    <row r="520" ht="19.5" customHeight="1">
      <c r="N520" s="176"/>
    </row>
    <row r="521" ht="19.5" customHeight="1">
      <c r="N521" s="176"/>
    </row>
    <row r="522" ht="19.5" customHeight="1">
      <c r="N522" s="176"/>
    </row>
    <row r="523" ht="19.5" customHeight="1">
      <c r="N523" s="176"/>
    </row>
    <row r="524" ht="19.5" customHeight="1">
      <c r="N524" s="176"/>
    </row>
    <row r="525" ht="19.5" customHeight="1">
      <c r="N525" s="176"/>
    </row>
    <row r="526" ht="19.5" customHeight="1">
      <c r="N526" s="176"/>
    </row>
    <row r="527" ht="19.5" customHeight="1">
      <c r="N527" s="176"/>
    </row>
    <row r="528" ht="19.5" customHeight="1">
      <c r="N528" s="176"/>
    </row>
    <row r="529" ht="19.5" customHeight="1">
      <c r="N529" s="176"/>
    </row>
    <row r="530" ht="19.5" customHeight="1">
      <c r="N530" s="176"/>
    </row>
    <row r="531" ht="19.5" customHeight="1">
      <c r="N531" s="176"/>
    </row>
    <row r="532" ht="19.5" customHeight="1">
      <c r="N532" s="176"/>
    </row>
    <row r="533" ht="19.5" customHeight="1">
      <c r="N533" s="176"/>
    </row>
    <row r="534" ht="19.5" customHeight="1">
      <c r="N534" s="176"/>
    </row>
    <row r="535" ht="19.5" customHeight="1">
      <c r="N535" s="176"/>
    </row>
    <row r="536" ht="19.5" customHeight="1">
      <c r="N536" s="176"/>
    </row>
    <row r="537" ht="19.5" customHeight="1">
      <c r="N537" s="176"/>
    </row>
    <row r="538" ht="19.5" customHeight="1">
      <c r="N538" s="176"/>
    </row>
    <row r="539" ht="19.5" customHeight="1">
      <c r="N539" s="176"/>
    </row>
    <row r="540" ht="19.5" customHeight="1">
      <c r="N540" s="176"/>
    </row>
    <row r="541" ht="19.5" customHeight="1">
      <c r="N541" s="176"/>
    </row>
    <row r="542" ht="19.5" customHeight="1">
      <c r="N542" s="176"/>
    </row>
    <row r="543" ht="19.5" customHeight="1">
      <c r="N543" s="176"/>
    </row>
    <row r="544" ht="19.5" customHeight="1">
      <c r="N544" s="176"/>
    </row>
    <row r="545" ht="19.5" customHeight="1">
      <c r="N545" s="176"/>
    </row>
    <row r="546" ht="19.5" customHeight="1">
      <c r="N546" s="176"/>
    </row>
    <row r="547" ht="19.5" customHeight="1">
      <c r="N547" s="176"/>
    </row>
    <row r="548" ht="19.5" customHeight="1">
      <c r="N548" s="176"/>
    </row>
    <row r="549" ht="19.5" customHeight="1">
      <c r="N549" s="176"/>
    </row>
    <row r="550" ht="19.5" customHeight="1">
      <c r="N550" s="176"/>
    </row>
    <row r="551" ht="19.5" customHeight="1">
      <c r="N551" s="176"/>
    </row>
    <row r="552" ht="19.5" customHeight="1">
      <c r="N552" s="176"/>
    </row>
    <row r="553" ht="19.5" customHeight="1">
      <c r="N553" s="176"/>
    </row>
    <row r="554" ht="19.5" customHeight="1">
      <c r="N554" s="176"/>
    </row>
    <row r="555" ht="19.5" customHeight="1">
      <c r="N555" s="176"/>
    </row>
    <row r="556" ht="19.5" customHeight="1">
      <c r="N556" s="176"/>
    </row>
    <row r="557" ht="19.5" customHeight="1">
      <c r="N557" s="176"/>
    </row>
    <row r="558" ht="19.5" customHeight="1">
      <c r="N558" s="176"/>
    </row>
    <row r="559" ht="19.5" customHeight="1">
      <c r="N559" s="176"/>
    </row>
    <row r="560" ht="19.5" customHeight="1">
      <c r="N560" s="176"/>
    </row>
    <row r="561" ht="19.5" customHeight="1">
      <c r="N561" s="176"/>
    </row>
    <row r="562" ht="19.5" customHeight="1">
      <c r="N562" s="176"/>
    </row>
    <row r="563" ht="19.5" customHeight="1">
      <c r="N563" s="176"/>
    </row>
    <row r="564" ht="19.5" customHeight="1">
      <c r="N564" s="176"/>
    </row>
    <row r="565" ht="19.5" customHeight="1">
      <c r="N565" s="176"/>
    </row>
    <row r="566" ht="19.5" customHeight="1">
      <c r="N566" s="176"/>
    </row>
    <row r="567" ht="19.5" customHeight="1">
      <c r="N567" s="176"/>
    </row>
    <row r="568" ht="19.5" customHeight="1">
      <c r="N568" s="176"/>
    </row>
    <row r="569" ht="19.5" customHeight="1">
      <c r="N569" s="176"/>
    </row>
    <row r="570" ht="19.5" customHeight="1">
      <c r="N570" s="176"/>
    </row>
    <row r="571" ht="19.5" customHeight="1">
      <c r="N571" s="176"/>
    </row>
    <row r="572" ht="19.5" customHeight="1">
      <c r="N572" s="176"/>
    </row>
    <row r="573" ht="19.5" customHeight="1">
      <c r="N573" s="176"/>
    </row>
    <row r="574" ht="19.5" customHeight="1">
      <c r="N574" s="176"/>
    </row>
    <row r="575" ht="19.5" customHeight="1">
      <c r="N575" s="176"/>
    </row>
    <row r="576" ht="19.5" customHeight="1">
      <c r="N576" s="176"/>
    </row>
    <row r="577" ht="19.5" customHeight="1">
      <c r="N577" s="176"/>
    </row>
    <row r="578" ht="19.5" customHeight="1">
      <c r="N578" s="176"/>
    </row>
    <row r="579" ht="19.5" customHeight="1">
      <c r="N579" s="176"/>
    </row>
    <row r="580" ht="19.5" customHeight="1">
      <c r="N580" s="176"/>
    </row>
    <row r="581" ht="19.5" customHeight="1">
      <c r="N581" s="176"/>
    </row>
    <row r="582" ht="19.5" customHeight="1">
      <c r="N582" s="176"/>
    </row>
    <row r="583" ht="19.5" customHeight="1">
      <c r="N583" s="176"/>
    </row>
    <row r="584" ht="19.5" customHeight="1">
      <c r="N584" s="176"/>
    </row>
    <row r="585" ht="19.5" customHeight="1">
      <c r="N585" s="176"/>
    </row>
    <row r="586" ht="19.5" customHeight="1">
      <c r="N586" s="176"/>
    </row>
    <row r="587" ht="19.5" customHeight="1">
      <c r="N587" s="176"/>
    </row>
    <row r="588" ht="19.5" customHeight="1">
      <c r="N588" s="176"/>
    </row>
    <row r="589" ht="19.5" customHeight="1">
      <c r="N589" s="176"/>
    </row>
    <row r="590" ht="19.5" customHeight="1">
      <c r="N590" s="176"/>
    </row>
    <row r="591" ht="19.5" customHeight="1">
      <c r="N591" s="176"/>
    </row>
    <row r="592" ht="19.5" customHeight="1">
      <c r="N592" s="176"/>
    </row>
    <row r="593" ht="19.5" customHeight="1">
      <c r="N593" s="176"/>
    </row>
    <row r="594" ht="19.5" customHeight="1">
      <c r="N594" s="176"/>
    </row>
    <row r="595" ht="19.5" customHeight="1">
      <c r="N595" s="176"/>
    </row>
    <row r="596" ht="19.5" customHeight="1">
      <c r="N596" s="176"/>
    </row>
    <row r="597" ht="19.5" customHeight="1">
      <c r="N597" s="176"/>
    </row>
    <row r="598" ht="19.5" customHeight="1">
      <c r="N598" s="176"/>
    </row>
    <row r="599" ht="19.5" customHeight="1">
      <c r="N599" s="176"/>
    </row>
    <row r="600" ht="19.5" customHeight="1">
      <c r="N600" s="176"/>
    </row>
    <row r="601" ht="19.5" customHeight="1">
      <c r="N601" s="176"/>
    </row>
    <row r="602" ht="19.5" customHeight="1">
      <c r="N602" s="176"/>
    </row>
    <row r="603" ht="19.5" customHeight="1">
      <c r="N603" s="176"/>
    </row>
    <row r="604" ht="19.5" customHeight="1">
      <c r="N604" s="176"/>
    </row>
    <row r="605" ht="19.5" customHeight="1">
      <c r="N605" s="176"/>
    </row>
    <row r="606" ht="19.5" customHeight="1">
      <c r="N606" s="176"/>
    </row>
    <row r="607" ht="19.5" customHeight="1">
      <c r="N607" s="176"/>
    </row>
    <row r="608" ht="19.5" customHeight="1">
      <c r="N608" s="176"/>
    </row>
    <row r="609" ht="19.5" customHeight="1">
      <c r="N609" s="176"/>
    </row>
    <row r="610" ht="19.5" customHeight="1">
      <c r="N610" s="176"/>
    </row>
    <row r="611" ht="19.5" customHeight="1">
      <c r="N611" s="176"/>
    </row>
    <row r="612" ht="19.5" customHeight="1">
      <c r="N612" s="176"/>
    </row>
    <row r="613" ht="19.5" customHeight="1">
      <c r="N613" s="176"/>
    </row>
    <row r="614" ht="19.5" customHeight="1">
      <c r="N614" s="176"/>
    </row>
    <row r="615" ht="19.5" customHeight="1">
      <c r="N615" s="176"/>
    </row>
    <row r="616" ht="19.5" customHeight="1">
      <c r="N616" s="176"/>
    </row>
    <row r="617" ht="19.5" customHeight="1">
      <c r="N617" s="176"/>
    </row>
    <row r="618" ht="19.5" customHeight="1">
      <c r="N618" s="176"/>
    </row>
    <row r="619" ht="19.5" customHeight="1">
      <c r="N619" s="176"/>
    </row>
    <row r="620" ht="19.5" customHeight="1">
      <c r="N620" s="176"/>
    </row>
    <row r="621" ht="19.5" customHeight="1">
      <c r="N621" s="176"/>
    </row>
    <row r="622" ht="19.5" customHeight="1">
      <c r="N622" s="176"/>
    </row>
    <row r="623" ht="19.5" customHeight="1">
      <c r="N623" s="176"/>
    </row>
    <row r="624" ht="19.5" customHeight="1">
      <c r="N624" s="176"/>
    </row>
    <row r="625" ht="19.5" customHeight="1">
      <c r="N625" s="176"/>
    </row>
    <row r="626" ht="19.5" customHeight="1">
      <c r="N626" s="176"/>
    </row>
    <row r="627" ht="19.5" customHeight="1">
      <c r="N627" s="176"/>
    </row>
    <row r="628" ht="19.5" customHeight="1">
      <c r="N628" s="176"/>
    </row>
    <row r="629" ht="19.5" customHeight="1">
      <c r="N629" s="176"/>
    </row>
    <row r="630" ht="19.5" customHeight="1">
      <c r="N630" s="176"/>
    </row>
    <row r="631" ht="19.5" customHeight="1">
      <c r="N631" s="176"/>
    </row>
    <row r="632" ht="19.5" customHeight="1">
      <c r="N632" s="176"/>
    </row>
    <row r="633" ht="19.5" customHeight="1">
      <c r="N633" s="176"/>
    </row>
    <row r="634" ht="19.5" customHeight="1">
      <c r="N634" s="176"/>
    </row>
    <row r="635" ht="19.5" customHeight="1">
      <c r="N635" s="176"/>
    </row>
    <row r="636" ht="19.5" customHeight="1">
      <c r="N636" s="176"/>
    </row>
    <row r="637" ht="19.5" customHeight="1">
      <c r="N637" s="176"/>
    </row>
    <row r="638" ht="19.5" customHeight="1">
      <c r="N638" s="176"/>
    </row>
    <row r="639" ht="19.5" customHeight="1">
      <c r="N639" s="176"/>
    </row>
    <row r="640" ht="19.5" customHeight="1">
      <c r="N640" s="176"/>
    </row>
    <row r="641" ht="19.5" customHeight="1">
      <c r="N641" s="176"/>
    </row>
    <row r="642" ht="19.5" customHeight="1">
      <c r="N642" s="176"/>
    </row>
    <row r="643" ht="19.5" customHeight="1">
      <c r="N643" s="176"/>
    </row>
    <row r="644" ht="19.5" customHeight="1">
      <c r="N644" s="176"/>
    </row>
    <row r="645" ht="19.5" customHeight="1">
      <c r="N645" s="176"/>
    </row>
    <row r="646" ht="19.5" customHeight="1">
      <c r="N646" s="176"/>
    </row>
    <row r="647" ht="19.5" customHeight="1">
      <c r="N647" s="176"/>
    </row>
    <row r="648" ht="19.5" customHeight="1">
      <c r="N648" s="176"/>
    </row>
    <row r="649" ht="19.5" customHeight="1">
      <c r="N649" s="176"/>
    </row>
    <row r="650" ht="19.5" customHeight="1">
      <c r="N650" s="176"/>
    </row>
    <row r="651" ht="19.5" customHeight="1">
      <c r="N651" s="176"/>
    </row>
    <row r="652" ht="19.5" customHeight="1">
      <c r="N652" s="176"/>
    </row>
    <row r="653" ht="19.5" customHeight="1">
      <c r="N653" s="176"/>
    </row>
    <row r="654" ht="19.5" customHeight="1">
      <c r="N654" s="176"/>
    </row>
    <row r="655" ht="19.5" customHeight="1">
      <c r="N655" s="176"/>
    </row>
    <row r="656" ht="19.5" customHeight="1">
      <c r="N656" s="176"/>
    </row>
    <row r="657" ht="19.5" customHeight="1">
      <c r="N657" s="176"/>
    </row>
    <row r="658" ht="19.5" customHeight="1">
      <c r="N658" s="176"/>
    </row>
    <row r="659" ht="19.5" customHeight="1">
      <c r="N659" s="176"/>
    </row>
    <row r="660" ht="19.5" customHeight="1">
      <c r="N660" s="176"/>
    </row>
    <row r="661" ht="19.5" customHeight="1">
      <c r="N661" s="176"/>
    </row>
    <row r="662" ht="19.5" customHeight="1">
      <c r="N662" s="176"/>
    </row>
    <row r="663" ht="19.5" customHeight="1">
      <c r="N663" s="176"/>
    </row>
    <row r="664" ht="19.5" customHeight="1">
      <c r="N664" s="176"/>
    </row>
    <row r="665" ht="19.5" customHeight="1">
      <c r="N665" s="176"/>
    </row>
    <row r="666" ht="19.5" customHeight="1">
      <c r="N666" s="176"/>
    </row>
    <row r="667" ht="19.5" customHeight="1">
      <c r="N667" s="176"/>
    </row>
    <row r="668" ht="19.5" customHeight="1">
      <c r="N668" s="176"/>
    </row>
    <row r="669" ht="19.5" customHeight="1">
      <c r="N669" s="176"/>
    </row>
    <row r="670" ht="19.5" customHeight="1">
      <c r="N670" s="176"/>
    </row>
    <row r="671" ht="19.5" customHeight="1">
      <c r="N671" s="176"/>
    </row>
    <row r="672" ht="19.5" customHeight="1">
      <c r="N672" s="176"/>
    </row>
    <row r="673" ht="19.5" customHeight="1">
      <c r="N673" s="176"/>
    </row>
    <row r="674" ht="19.5" customHeight="1">
      <c r="N674" s="176"/>
    </row>
    <row r="675" ht="19.5" customHeight="1">
      <c r="N675" s="176"/>
    </row>
    <row r="676" ht="19.5" customHeight="1">
      <c r="N676" s="176"/>
    </row>
    <row r="677" ht="19.5" customHeight="1">
      <c r="N677" s="176"/>
    </row>
    <row r="678" ht="19.5" customHeight="1">
      <c r="N678" s="176"/>
    </row>
    <row r="679" ht="19.5" customHeight="1">
      <c r="N679" s="176"/>
    </row>
    <row r="680" ht="19.5" customHeight="1">
      <c r="N680" s="176"/>
    </row>
    <row r="681" ht="19.5" customHeight="1">
      <c r="N681" s="176"/>
    </row>
    <row r="682" ht="19.5" customHeight="1">
      <c r="N682" s="176"/>
    </row>
    <row r="683" ht="19.5" customHeight="1">
      <c r="N683" s="176"/>
    </row>
    <row r="684" ht="19.5" customHeight="1">
      <c r="N684" s="176"/>
    </row>
    <row r="685" ht="19.5" customHeight="1">
      <c r="N685" s="176"/>
    </row>
    <row r="686" ht="19.5" customHeight="1">
      <c r="N686" s="176"/>
    </row>
    <row r="687" ht="19.5" customHeight="1">
      <c r="N687" s="176"/>
    </row>
    <row r="688" ht="19.5" customHeight="1">
      <c r="N688" s="176"/>
    </row>
    <row r="689" ht="19.5" customHeight="1">
      <c r="N689" s="176"/>
    </row>
    <row r="690" ht="19.5" customHeight="1">
      <c r="N690" s="176"/>
    </row>
    <row r="691" ht="19.5" customHeight="1">
      <c r="N691" s="176"/>
    </row>
    <row r="692" ht="19.5" customHeight="1">
      <c r="N692" s="176"/>
    </row>
    <row r="693" ht="19.5" customHeight="1">
      <c r="N693" s="176"/>
    </row>
    <row r="694" ht="19.5" customHeight="1">
      <c r="N694" s="176"/>
    </row>
    <row r="695" ht="19.5" customHeight="1">
      <c r="N695" s="176"/>
    </row>
    <row r="696" ht="19.5" customHeight="1">
      <c r="N696" s="176"/>
    </row>
    <row r="697" ht="19.5" customHeight="1">
      <c r="N697" s="176"/>
    </row>
    <row r="698" ht="19.5" customHeight="1">
      <c r="N698" s="176"/>
    </row>
    <row r="699" ht="19.5" customHeight="1">
      <c r="N699" s="176"/>
    </row>
    <row r="700" ht="19.5" customHeight="1">
      <c r="N700" s="176"/>
    </row>
    <row r="701" ht="19.5" customHeight="1">
      <c r="N701" s="176"/>
    </row>
    <row r="702" ht="19.5" customHeight="1">
      <c r="N702" s="176"/>
    </row>
    <row r="703" ht="19.5" customHeight="1">
      <c r="N703" s="176"/>
    </row>
    <row r="704" ht="19.5" customHeight="1">
      <c r="N704" s="176"/>
    </row>
    <row r="705" ht="19.5" customHeight="1">
      <c r="N705" s="176"/>
    </row>
    <row r="706" ht="19.5" customHeight="1">
      <c r="N706" s="176"/>
    </row>
    <row r="707" ht="19.5" customHeight="1">
      <c r="N707" s="176"/>
    </row>
    <row r="708" ht="19.5" customHeight="1">
      <c r="N708" s="176"/>
    </row>
    <row r="709" ht="19.5" customHeight="1">
      <c r="N709" s="176"/>
    </row>
    <row r="710" ht="19.5" customHeight="1">
      <c r="N710" s="176"/>
    </row>
    <row r="711" ht="19.5" customHeight="1">
      <c r="N711" s="176"/>
    </row>
    <row r="712" ht="19.5" customHeight="1">
      <c r="N712" s="176"/>
    </row>
    <row r="713" ht="19.5" customHeight="1">
      <c r="N713" s="176"/>
    </row>
    <row r="714" ht="19.5" customHeight="1">
      <c r="N714" s="176"/>
    </row>
    <row r="715" ht="19.5" customHeight="1">
      <c r="N715" s="176"/>
    </row>
    <row r="716" ht="19.5" customHeight="1">
      <c r="N716" s="176"/>
    </row>
    <row r="717" ht="19.5" customHeight="1">
      <c r="N717" s="176"/>
    </row>
    <row r="718" ht="19.5" customHeight="1">
      <c r="N718" s="176"/>
    </row>
    <row r="719" ht="19.5" customHeight="1">
      <c r="N719" s="176"/>
    </row>
    <row r="720" ht="19.5" customHeight="1">
      <c r="N720" s="176"/>
    </row>
    <row r="721" ht="19.5" customHeight="1">
      <c r="N721" s="176"/>
    </row>
    <row r="722" ht="19.5" customHeight="1">
      <c r="N722" s="176"/>
    </row>
    <row r="723" ht="19.5" customHeight="1">
      <c r="N723" s="176"/>
    </row>
    <row r="724" ht="19.5" customHeight="1">
      <c r="N724" s="176"/>
    </row>
    <row r="725" ht="19.5" customHeight="1">
      <c r="N725" s="176"/>
    </row>
    <row r="726" ht="19.5" customHeight="1">
      <c r="N726" s="176"/>
    </row>
    <row r="727" ht="19.5" customHeight="1">
      <c r="N727" s="176"/>
    </row>
    <row r="728" ht="19.5" customHeight="1">
      <c r="N728" s="176"/>
    </row>
    <row r="729" ht="19.5" customHeight="1">
      <c r="N729" s="176"/>
    </row>
    <row r="730" ht="19.5" customHeight="1">
      <c r="N730" s="176"/>
    </row>
    <row r="731" ht="19.5" customHeight="1">
      <c r="N731" s="176"/>
    </row>
    <row r="732" ht="19.5" customHeight="1">
      <c r="N732" s="176"/>
    </row>
    <row r="733" ht="19.5" customHeight="1">
      <c r="N733" s="176"/>
    </row>
    <row r="734" ht="19.5" customHeight="1">
      <c r="N734" s="176"/>
    </row>
    <row r="735" ht="19.5" customHeight="1">
      <c r="N735" s="176"/>
    </row>
    <row r="736" ht="19.5" customHeight="1">
      <c r="N736" s="176"/>
    </row>
    <row r="737" ht="19.5" customHeight="1">
      <c r="N737" s="176"/>
    </row>
    <row r="738" ht="19.5" customHeight="1">
      <c r="N738" s="176"/>
    </row>
    <row r="739" ht="19.5" customHeight="1">
      <c r="N739" s="176"/>
    </row>
    <row r="740" ht="19.5" customHeight="1">
      <c r="N740" s="176"/>
    </row>
    <row r="741" ht="19.5" customHeight="1">
      <c r="N741" s="176"/>
    </row>
    <row r="742" ht="19.5" customHeight="1">
      <c r="N742" s="176"/>
    </row>
    <row r="743" ht="19.5" customHeight="1">
      <c r="N743" s="176"/>
    </row>
    <row r="744" ht="19.5" customHeight="1">
      <c r="N744" s="176"/>
    </row>
    <row r="745" ht="19.5" customHeight="1">
      <c r="N745" s="176"/>
    </row>
    <row r="746" ht="19.5" customHeight="1">
      <c r="N746" s="176"/>
    </row>
    <row r="747" ht="19.5" customHeight="1">
      <c r="N747" s="176"/>
    </row>
    <row r="748" ht="19.5" customHeight="1">
      <c r="N748" s="176"/>
    </row>
    <row r="749" ht="19.5" customHeight="1">
      <c r="N749" s="176"/>
    </row>
    <row r="750" ht="19.5" customHeight="1">
      <c r="N750" s="176"/>
    </row>
    <row r="751" ht="19.5" customHeight="1">
      <c r="N751" s="176"/>
    </row>
    <row r="752" ht="19.5" customHeight="1">
      <c r="N752" s="176"/>
    </row>
    <row r="753" ht="19.5" customHeight="1">
      <c r="N753" s="176"/>
    </row>
    <row r="754" ht="19.5" customHeight="1">
      <c r="N754" s="176"/>
    </row>
    <row r="755" ht="19.5" customHeight="1">
      <c r="N755" s="176"/>
    </row>
    <row r="756" ht="19.5" customHeight="1">
      <c r="N756" s="176"/>
    </row>
    <row r="757" ht="19.5" customHeight="1">
      <c r="N757" s="176"/>
    </row>
    <row r="758" ht="19.5" customHeight="1">
      <c r="N758" s="176"/>
    </row>
    <row r="759" ht="19.5" customHeight="1">
      <c r="N759" s="176"/>
    </row>
    <row r="760" ht="19.5" customHeight="1">
      <c r="N760" s="176"/>
    </row>
    <row r="761" ht="19.5" customHeight="1">
      <c r="N761" s="176"/>
    </row>
    <row r="762" ht="19.5" customHeight="1">
      <c r="N762" s="176"/>
    </row>
    <row r="763" ht="19.5" customHeight="1">
      <c r="N763" s="176"/>
    </row>
    <row r="764" ht="19.5" customHeight="1">
      <c r="N764" s="176"/>
    </row>
    <row r="765" ht="19.5" customHeight="1">
      <c r="N765" s="176"/>
    </row>
    <row r="766" ht="19.5" customHeight="1">
      <c r="N766" s="176"/>
    </row>
    <row r="767" ht="19.5" customHeight="1">
      <c r="N767" s="176"/>
    </row>
    <row r="768" ht="19.5" customHeight="1">
      <c r="N768" s="176"/>
    </row>
    <row r="769" ht="19.5" customHeight="1">
      <c r="N769" s="176"/>
    </row>
    <row r="770" ht="19.5" customHeight="1">
      <c r="N770" s="176"/>
    </row>
    <row r="771" ht="19.5" customHeight="1">
      <c r="N771" s="176"/>
    </row>
    <row r="772" ht="19.5" customHeight="1">
      <c r="N772" s="176"/>
    </row>
    <row r="773" ht="19.5" customHeight="1">
      <c r="N773" s="176"/>
    </row>
    <row r="774" ht="19.5" customHeight="1">
      <c r="N774" s="176"/>
    </row>
    <row r="775" ht="19.5" customHeight="1">
      <c r="N775" s="176"/>
    </row>
    <row r="776" ht="19.5" customHeight="1">
      <c r="N776" s="176"/>
    </row>
    <row r="777" ht="19.5" customHeight="1">
      <c r="N777" s="176"/>
    </row>
    <row r="778" ht="19.5" customHeight="1">
      <c r="N778" s="176"/>
    </row>
    <row r="779" ht="19.5" customHeight="1">
      <c r="N779" s="176"/>
    </row>
    <row r="780" ht="19.5" customHeight="1">
      <c r="N780" s="176"/>
    </row>
    <row r="781" ht="19.5" customHeight="1">
      <c r="N781" s="176"/>
    </row>
    <row r="782" ht="19.5" customHeight="1">
      <c r="N782" s="176"/>
    </row>
    <row r="783" ht="19.5" customHeight="1">
      <c r="N783" s="176"/>
    </row>
    <row r="784" ht="19.5" customHeight="1">
      <c r="N784" s="176"/>
    </row>
    <row r="785" ht="19.5" customHeight="1">
      <c r="N785" s="176"/>
    </row>
    <row r="786" ht="19.5" customHeight="1">
      <c r="N786" s="176"/>
    </row>
    <row r="787" ht="19.5" customHeight="1">
      <c r="N787" s="176"/>
    </row>
    <row r="788" ht="19.5" customHeight="1">
      <c r="N788" s="176"/>
    </row>
    <row r="789" ht="19.5" customHeight="1">
      <c r="N789" s="176"/>
    </row>
    <row r="790" ht="19.5" customHeight="1">
      <c r="N790" s="176"/>
    </row>
    <row r="791" ht="19.5" customHeight="1">
      <c r="N791" s="176"/>
    </row>
    <row r="792" ht="19.5" customHeight="1">
      <c r="N792" s="176"/>
    </row>
    <row r="793" ht="19.5" customHeight="1">
      <c r="N793" s="176"/>
    </row>
    <row r="794" ht="19.5" customHeight="1">
      <c r="N794" s="176"/>
    </row>
    <row r="795" ht="19.5" customHeight="1">
      <c r="N795" s="176"/>
    </row>
    <row r="796" ht="19.5" customHeight="1">
      <c r="N796" s="176"/>
    </row>
    <row r="797" ht="19.5" customHeight="1">
      <c r="N797" s="176"/>
    </row>
    <row r="798" ht="19.5" customHeight="1">
      <c r="N798" s="176"/>
    </row>
    <row r="799" ht="19.5" customHeight="1">
      <c r="N799" s="176"/>
    </row>
    <row r="800" ht="19.5" customHeight="1">
      <c r="N800" s="176"/>
    </row>
    <row r="801" ht="19.5" customHeight="1">
      <c r="N801" s="176"/>
    </row>
    <row r="802" ht="19.5" customHeight="1">
      <c r="N802" s="176"/>
    </row>
    <row r="803" ht="19.5" customHeight="1">
      <c r="N803" s="176"/>
    </row>
    <row r="804" ht="19.5" customHeight="1">
      <c r="N804" s="176"/>
    </row>
    <row r="805" ht="19.5" customHeight="1">
      <c r="N805" s="176"/>
    </row>
    <row r="806" ht="19.5" customHeight="1">
      <c r="N806" s="176"/>
    </row>
    <row r="807" ht="19.5" customHeight="1">
      <c r="N807" s="176"/>
    </row>
    <row r="808" ht="19.5" customHeight="1">
      <c r="N808" s="176"/>
    </row>
    <row r="809" ht="19.5" customHeight="1">
      <c r="N809" s="176"/>
    </row>
    <row r="810" ht="19.5" customHeight="1">
      <c r="N810" s="176"/>
    </row>
    <row r="811" ht="19.5" customHeight="1">
      <c r="N811" s="176"/>
    </row>
    <row r="812" ht="19.5" customHeight="1">
      <c r="N812" s="176"/>
    </row>
    <row r="813" ht="19.5" customHeight="1">
      <c r="N813" s="176"/>
    </row>
    <row r="814" ht="19.5" customHeight="1">
      <c r="N814" s="176"/>
    </row>
    <row r="815" ht="19.5" customHeight="1">
      <c r="N815" s="176"/>
    </row>
    <row r="816" ht="19.5" customHeight="1">
      <c r="N816" s="176"/>
    </row>
    <row r="817" ht="19.5" customHeight="1">
      <c r="N817" s="176"/>
    </row>
    <row r="818" ht="19.5" customHeight="1">
      <c r="N818" s="176"/>
    </row>
    <row r="819" ht="19.5" customHeight="1">
      <c r="N819" s="176"/>
    </row>
    <row r="820" ht="19.5" customHeight="1">
      <c r="N820" s="176"/>
    </row>
    <row r="821" ht="19.5" customHeight="1">
      <c r="N821" s="176"/>
    </row>
    <row r="822" ht="19.5" customHeight="1">
      <c r="N822" s="176"/>
    </row>
    <row r="823" ht="19.5" customHeight="1">
      <c r="N823" s="176"/>
    </row>
    <row r="824" ht="19.5" customHeight="1">
      <c r="N824" s="176"/>
    </row>
    <row r="825" ht="19.5" customHeight="1">
      <c r="N825" s="176"/>
    </row>
    <row r="826" ht="19.5" customHeight="1">
      <c r="N826" s="176"/>
    </row>
    <row r="827" ht="19.5" customHeight="1">
      <c r="N827" s="176"/>
    </row>
    <row r="828" ht="19.5" customHeight="1">
      <c r="N828" s="176"/>
    </row>
    <row r="829" ht="19.5" customHeight="1">
      <c r="N829" s="176"/>
    </row>
    <row r="830" ht="19.5" customHeight="1">
      <c r="N830" s="176"/>
    </row>
    <row r="831" ht="19.5" customHeight="1">
      <c r="N831" s="176"/>
    </row>
    <row r="832" ht="19.5" customHeight="1">
      <c r="N832" s="176"/>
    </row>
    <row r="833" ht="19.5" customHeight="1">
      <c r="N833" s="176"/>
    </row>
    <row r="834" ht="19.5" customHeight="1">
      <c r="N834" s="176"/>
    </row>
    <row r="835" ht="19.5" customHeight="1">
      <c r="N835" s="176"/>
    </row>
    <row r="836" ht="19.5" customHeight="1">
      <c r="N836" s="176"/>
    </row>
    <row r="837" ht="19.5" customHeight="1">
      <c r="N837" s="176"/>
    </row>
    <row r="838" ht="19.5" customHeight="1">
      <c r="N838" s="176"/>
    </row>
    <row r="839" ht="19.5" customHeight="1">
      <c r="N839" s="176"/>
    </row>
    <row r="840" ht="19.5" customHeight="1">
      <c r="N840" s="176"/>
    </row>
    <row r="841" ht="19.5" customHeight="1">
      <c r="N841" s="176"/>
    </row>
    <row r="842" ht="19.5" customHeight="1">
      <c r="N842" s="176"/>
    </row>
    <row r="843" ht="19.5" customHeight="1">
      <c r="N843" s="176"/>
    </row>
    <row r="844" ht="19.5" customHeight="1">
      <c r="N844" s="176"/>
    </row>
    <row r="845" ht="19.5" customHeight="1">
      <c r="N845" s="176"/>
    </row>
    <row r="846" ht="19.5" customHeight="1">
      <c r="N846" s="176"/>
    </row>
    <row r="847" ht="19.5" customHeight="1">
      <c r="N847" s="176"/>
    </row>
    <row r="848" ht="19.5" customHeight="1">
      <c r="N848" s="176"/>
    </row>
    <row r="849" ht="19.5" customHeight="1">
      <c r="N849" s="176"/>
    </row>
    <row r="850" ht="19.5" customHeight="1">
      <c r="N850" s="176"/>
    </row>
    <row r="851" ht="19.5" customHeight="1">
      <c r="N851" s="176"/>
    </row>
    <row r="852" ht="19.5" customHeight="1">
      <c r="N852" s="176"/>
    </row>
    <row r="853" ht="19.5" customHeight="1">
      <c r="N853" s="176"/>
    </row>
    <row r="854" ht="19.5" customHeight="1">
      <c r="N854" s="176"/>
    </row>
    <row r="855" ht="19.5" customHeight="1">
      <c r="N855" s="176"/>
    </row>
    <row r="856" ht="19.5" customHeight="1">
      <c r="N856" s="176"/>
    </row>
    <row r="857" ht="19.5" customHeight="1">
      <c r="N857" s="176"/>
    </row>
    <row r="858" ht="19.5" customHeight="1">
      <c r="N858" s="176"/>
    </row>
    <row r="859" ht="19.5" customHeight="1">
      <c r="N859" s="176"/>
    </row>
    <row r="860" ht="19.5" customHeight="1">
      <c r="N860" s="176"/>
    </row>
    <row r="861" ht="19.5" customHeight="1">
      <c r="N861" s="176"/>
    </row>
    <row r="862" ht="19.5" customHeight="1">
      <c r="N862" s="176"/>
    </row>
    <row r="863" ht="19.5" customHeight="1">
      <c r="N863" s="176"/>
    </row>
    <row r="864" ht="19.5" customHeight="1">
      <c r="N864" s="176"/>
    </row>
    <row r="865" ht="19.5" customHeight="1">
      <c r="N865" s="176"/>
    </row>
    <row r="866" ht="19.5" customHeight="1">
      <c r="N866" s="176"/>
    </row>
    <row r="867" ht="19.5" customHeight="1">
      <c r="N867" s="176"/>
    </row>
    <row r="868" ht="19.5" customHeight="1">
      <c r="N868" s="176"/>
    </row>
    <row r="869" ht="19.5" customHeight="1">
      <c r="N869" s="176"/>
    </row>
    <row r="870" ht="19.5" customHeight="1">
      <c r="N870" s="176"/>
    </row>
    <row r="871" ht="19.5" customHeight="1">
      <c r="N871" s="176"/>
    </row>
    <row r="872" ht="19.5" customHeight="1">
      <c r="N872" s="176"/>
    </row>
    <row r="873" ht="19.5" customHeight="1">
      <c r="N873" s="176"/>
    </row>
    <row r="874" ht="19.5" customHeight="1">
      <c r="N874" s="176"/>
    </row>
    <row r="875" ht="19.5" customHeight="1">
      <c r="N875" s="176"/>
    </row>
    <row r="876" ht="19.5" customHeight="1">
      <c r="N876" s="176"/>
    </row>
    <row r="877" ht="19.5" customHeight="1">
      <c r="N877" s="176"/>
    </row>
    <row r="878" ht="19.5" customHeight="1">
      <c r="N878" s="176"/>
    </row>
    <row r="879" ht="19.5" customHeight="1">
      <c r="N879" s="176"/>
    </row>
    <row r="880" ht="19.5" customHeight="1">
      <c r="N880" s="176"/>
    </row>
    <row r="881" ht="19.5" customHeight="1">
      <c r="N881" s="176"/>
    </row>
    <row r="882" ht="19.5" customHeight="1">
      <c r="N882" s="176"/>
    </row>
    <row r="883" ht="19.5" customHeight="1">
      <c r="N883" s="176"/>
    </row>
    <row r="884" ht="19.5" customHeight="1">
      <c r="N884" s="176"/>
    </row>
    <row r="885" ht="19.5" customHeight="1">
      <c r="N885" s="176"/>
    </row>
    <row r="886" ht="19.5" customHeight="1">
      <c r="N886" s="176"/>
    </row>
    <row r="887" ht="19.5" customHeight="1">
      <c r="N887" s="176"/>
    </row>
    <row r="888" ht="19.5" customHeight="1">
      <c r="N888" s="176"/>
    </row>
    <row r="889" ht="19.5" customHeight="1">
      <c r="N889" s="176"/>
    </row>
    <row r="890" ht="19.5" customHeight="1">
      <c r="N890" s="176"/>
    </row>
    <row r="891" ht="19.5" customHeight="1">
      <c r="N891" s="176"/>
    </row>
    <row r="892" ht="19.5" customHeight="1">
      <c r="N892" s="176"/>
    </row>
    <row r="893" ht="19.5" customHeight="1">
      <c r="N893" s="176"/>
    </row>
    <row r="894" ht="19.5" customHeight="1">
      <c r="N894" s="176"/>
    </row>
    <row r="895" ht="19.5" customHeight="1">
      <c r="N895" s="176"/>
    </row>
    <row r="896" ht="19.5" customHeight="1">
      <c r="N896" s="176"/>
    </row>
    <row r="897" ht="19.5" customHeight="1">
      <c r="N897" s="176"/>
    </row>
    <row r="898" ht="19.5" customHeight="1">
      <c r="N898" s="176"/>
    </row>
    <row r="899" ht="19.5" customHeight="1">
      <c r="N899" s="176"/>
    </row>
    <row r="900" ht="19.5" customHeight="1">
      <c r="N900" s="176"/>
    </row>
    <row r="901" ht="19.5" customHeight="1">
      <c r="N901" s="176"/>
    </row>
    <row r="902" ht="19.5" customHeight="1">
      <c r="N902" s="176"/>
    </row>
    <row r="903" ht="19.5" customHeight="1">
      <c r="N903" s="176"/>
    </row>
    <row r="904" ht="19.5" customHeight="1">
      <c r="N904" s="176"/>
    </row>
    <row r="905" ht="19.5" customHeight="1">
      <c r="N905" s="176"/>
    </row>
    <row r="906" ht="19.5" customHeight="1">
      <c r="N906" s="176"/>
    </row>
    <row r="907" ht="19.5" customHeight="1">
      <c r="N907" s="176"/>
    </row>
    <row r="908" ht="19.5" customHeight="1">
      <c r="N908" s="176"/>
    </row>
    <row r="909" ht="19.5" customHeight="1">
      <c r="N909" s="176"/>
    </row>
    <row r="910" ht="19.5" customHeight="1">
      <c r="N910" s="176"/>
    </row>
    <row r="911" ht="19.5" customHeight="1">
      <c r="N911" s="176"/>
    </row>
    <row r="912" ht="19.5" customHeight="1">
      <c r="N912" s="176"/>
    </row>
    <row r="913" ht="19.5" customHeight="1">
      <c r="N913" s="176"/>
    </row>
    <row r="914" ht="19.5" customHeight="1">
      <c r="N914" s="176"/>
    </row>
    <row r="915" ht="19.5" customHeight="1">
      <c r="N915" s="176"/>
    </row>
    <row r="916" ht="19.5" customHeight="1">
      <c r="N916" s="176"/>
    </row>
    <row r="917" ht="19.5" customHeight="1">
      <c r="N917" s="176"/>
    </row>
    <row r="918" ht="19.5" customHeight="1">
      <c r="N918" s="176"/>
    </row>
    <row r="919" ht="19.5" customHeight="1">
      <c r="N919" s="176"/>
    </row>
    <row r="920" ht="19.5" customHeight="1">
      <c r="N920" s="176"/>
    </row>
    <row r="921" ht="19.5" customHeight="1">
      <c r="N921" s="176"/>
    </row>
    <row r="922" ht="19.5" customHeight="1">
      <c r="N922" s="176"/>
    </row>
    <row r="923" ht="19.5" customHeight="1">
      <c r="N923" s="176"/>
    </row>
    <row r="924" ht="19.5" customHeight="1">
      <c r="N924" s="176"/>
    </row>
    <row r="925" ht="19.5" customHeight="1">
      <c r="N925" s="176"/>
    </row>
    <row r="926" ht="19.5" customHeight="1">
      <c r="N926" s="176"/>
    </row>
    <row r="927" ht="19.5" customHeight="1">
      <c r="N927" s="176"/>
    </row>
    <row r="928" ht="19.5" customHeight="1">
      <c r="N928" s="176"/>
    </row>
    <row r="929" ht="19.5" customHeight="1">
      <c r="N929" s="176"/>
    </row>
    <row r="930" ht="19.5" customHeight="1">
      <c r="N930" s="176"/>
    </row>
    <row r="931" ht="19.5" customHeight="1">
      <c r="N931" s="176"/>
    </row>
    <row r="932" ht="19.5" customHeight="1">
      <c r="N932" s="176"/>
    </row>
    <row r="933" ht="19.5" customHeight="1">
      <c r="N933" s="176"/>
    </row>
    <row r="934" ht="19.5" customHeight="1">
      <c r="N934" s="176"/>
    </row>
    <row r="935" ht="19.5" customHeight="1">
      <c r="N935" s="176"/>
    </row>
    <row r="936" ht="19.5" customHeight="1">
      <c r="N936" s="176"/>
    </row>
    <row r="937" ht="19.5" customHeight="1">
      <c r="N937" s="176"/>
    </row>
    <row r="938" ht="19.5" customHeight="1">
      <c r="N938" s="176"/>
    </row>
    <row r="939" ht="19.5" customHeight="1">
      <c r="N939" s="176"/>
    </row>
    <row r="940" ht="19.5" customHeight="1">
      <c r="N940" s="176"/>
    </row>
    <row r="941" ht="19.5" customHeight="1">
      <c r="N941" s="176"/>
    </row>
    <row r="942" ht="19.5" customHeight="1">
      <c r="N942" s="176"/>
    </row>
    <row r="943" ht="19.5" customHeight="1">
      <c r="N943" s="176"/>
    </row>
    <row r="944" ht="19.5" customHeight="1">
      <c r="N944" s="176"/>
    </row>
    <row r="945" ht="19.5" customHeight="1">
      <c r="N945" s="176"/>
    </row>
    <row r="946" ht="19.5" customHeight="1">
      <c r="N946" s="176"/>
    </row>
    <row r="947" ht="19.5" customHeight="1">
      <c r="N947" s="176"/>
    </row>
    <row r="948" ht="19.5" customHeight="1">
      <c r="N948" s="176"/>
    </row>
    <row r="949" ht="19.5" customHeight="1">
      <c r="N949" s="176"/>
    </row>
    <row r="950" ht="19.5" customHeight="1">
      <c r="N950" s="176"/>
    </row>
    <row r="951" ht="19.5" customHeight="1">
      <c r="N951" s="176"/>
    </row>
    <row r="952" ht="19.5" customHeight="1">
      <c r="N952" s="176"/>
    </row>
    <row r="953" ht="19.5" customHeight="1">
      <c r="N953" s="176"/>
    </row>
    <row r="954" ht="19.5" customHeight="1">
      <c r="N954" s="176"/>
    </row>
    <row r="955" ht="19.5" customHeight="1">
      <c r="N955" s="176"/>
    </row>
    <row r="956" ht="19.5" customHeight="1">
      <c r="N956" s="176"/>
    </row>
    <row r="957" ht="19.5" customHeight="1">
      <c r="N957" s="176"/>
    </row>
    <row r="958" ht="19.5" customHeight="1">
      <c r="N958" s="176"/>
    </row>
    <row r="959" ht="19.5" customHeight="1">
      <c r="N959" s="176"/>
    </row>
    <row r="960" ht="19.5" customHeight="1">
      <c r="N960" s="176"/>
    </row>
    <row r="961" ht="19.5" customHeight="1">
      <c r="N961" s="176"/>
    </row>
    <row r="962" ht="19.5" customHeight="1">
      <c r="N962" s="176"/>
    </row>
    <row r="963" ht="19.5" customHeight="1">
      <c r="N963" s="176"/>
    </row>
    <row r="964" ht="19.5" customHeight="1">
      <c r="N964" s="176"/>
    </row>
    <row r="965" ht="19.5" customHeight="1">
      <c r="N965" s="176"/>
    </row>
    <row r="966" ht="19.5" customHeight="1">
      <c r="N966" s="176"/>
    </row>
    <row r="967" ht="19.5" customHeight="1">
      <c r="N967" s="176"/>
    </row>
    <row r="968" ht="19.5" customHeight="1">
      <c r="N968" s="176"/>
    </row>
    <row r="969" ht="19.5" customHeight="1">
      <c r="N969" s="176"/>
    </row>
    <row r="970" ht="19.5" customHeight="1">
      <c r="N970" s="176"/>
    </row>
    <row r="971" ht="19.5" customHeight="1">
      <c r="N971" s="176"/>
    </row>
    <row r="972" ht="19.5" customHeight="1">
      <c r="N972" s="176"/>
    </row>
    <row r="973" ht="19.5" customHeight="1">
      <c r="N973" s="176"/>
    </row>
    <row r="974" ht="19.5" customHeight="1">
      <c r="N974" s="176"/>
    </row>
    <row r="975" ht="19.5" customHeight="1">
      <c r="N975" s="176"/>
    </row>
    <row r="976" ht="19.5" customHeight="1">
      <c r="N976" s="176"/>
    </row>
    <row r="977" ht="19.5" customHeight="1">
      <c r="N977" s="176"/>
    </row>
    <row r="978" ht="19.5" customHeight="1">
      <c r="N978" s="176"/>
    </row>
    <row r="979" ht="19.5" customHeight="1">
      <c r="N979" s="176"/>
    </row>
    <row r="980" ht="19.5" customHeight="1">
      <c r="N980" s="176"/>
    </row>
    <row r="981" ht="19.5" customHeight="1">
      <c r="N981" s="176"/>
    </row>
    <row r="982" ht="19.5" customHeight="1">
      <c r="N982" s="176"/>
    </row>
    <row r="983" ht="19.5" customHeight="1">
      <c r="N983" s="176"/>
    </row>
    <row r="984" ht="19.5" customHeight="1">
      <c r="N984" s="176"/>
    </row>
    <row r="985" ht="19.5" customHeight="1">
      <c r="N985" s="176"/>
    </row>
    <row r="986" ht="19.5" customHeight="1">
      <c r="N986" s="176"/>
    </row>
    <row r="987" ht="19.5" customHeight="1">
      <c r="N987" s="176"/>
    </row>
    <row r="988" ht="19.5" customHeight="1">
      <c r="N988" s="176"/>
    </row>
    <row r="989" ht="19.5" customHeight="1">
      <c r="N989" s="176"/>
    </row>
    <row r="990" ht="19.5" customHeight="1">
      <c r="N990" s="176"/>
    </row>
    <row r="991" ht="19.5" customHeight="1">
      <c r="N991" s="176"/>
    </row>
    <row r="992" ht="19.5" customHeight="1">
      <c r="N992" s="176"/>
    </row>
    <row r="993" ht="19.5" customHeight="1">
      <c r="N993" s="176"/>
    </row>
    <row r="994" ht="19.5" customHeight="1">
      <c r="N994" s="176"/>
    </row>
    <row r="995" ht="19.5" customHeight="1">
      <c r="N995" s="176"/>
    </row>
    <row r="996" ht="19.5" customHeight="1">
      <c r="N996" s="176"/>
    </row>
    <row r="997" ht="19.5" customHeight="1">
      <c r="N997" s="176"/>
    </row>
    <row r="998" ht="19.5" customHeight="1">
      <c r="N998" s="176"/>
    </row>
    <row r="999" ht="19.5" customHeight="1">
      <c r="N999" s="176"/>
    </row>
    <row r="1000" ht="19.5" customHeight="1">
      <c r="N1000" s="176"/>
    </row>
  </sheetData>
  <mergeCells count="18">
    <mergeCell ref="F15:H15"/>
    <mergeCell ref="F16:H16"/>
    <mergeCell ref="F18:H18"/>
    <mergeCell ref="F17:H17"/>
    <mergeCell ref="D3:F3"/>
    <mergeCell ref="K4:K6"/>
    <mergeCell ref="G4:G6"/>
    <mergeCell ref="C4:C6"/>
    <mergeCell ref="D7:F7"/>
    <mergeCell ref="C28:E28"/>
    <mergeCell ref="C30:E30"/>
    <mergeCell ref="C24:E26"/>
    <mergeCell ref="C27:E27"/>
    <mergeCell ref="G24:G26"/>
    <mergeCell ref="I24:I26"/>
    <mergeCell ref="D11:F11"/>
    <mergeCell ref="F14:H14"/>
    <mergeCell ref="F24:F26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22"/>
    <col customWidth="1" min="2" max="11" width="8.33"/>
    <col customWidth="1" min="12" max="12" width="5.67"/>
    <col customWidth="1" min="13" max="13" width="20.44"/>
    <col customWidth="1" min="14" max="26" width="8.33"/>
  </cols>
  <sheetData>
    <row r="1" ht="19.5" customHeight="1">
      <c r="C1" t="s">
        <v>1</v>
      </c>
      <c r="M1" s="28" t="s">
        <v>2</v>
      </c>
      <c r="N1" s="5">
        <v>1500.0</v>
      </c>
    </row>
    <row r="2" ht="19.5" customHeight="1">
      <c r="B2" s="29">
        <v>1500.0</v>
      </c>
      <c r="C2" s="30">
        <v>1.0</v>
      </c>
      <c r="D2" s="30">
        <v>2.0</v>
      </c>
      <c r="E2" s="30">
        <v>3.0</v>
      </c>
      <c r="F2" s="30" t="s">
        <v>15</v>
      </c>
      <c r="G2" s="30" t="s">
        <v>16</v>
      </c>
      <c r="H2" s="30" t="s">
        <v>17</v>
      </c>
      <c r="I2" s="30" t="s">
        <v>18</v>
      </c>
      <c r="J2" s="30" t="s">
        <v>19</v>
      </c>
      <c r="K2" s="31" t="s">
        <v>20</v>
      </c>
      <c r="M2" s="10" t="s">
        <v>7</v>
      </c>
      <c r="N2" s="14">
        <v>237.0</v>
      </c>
    </row>
    <row r="3" ht="19.5" customHeight="1">
      <c r="A3" t="s">
        <v>21</v>
      </c>
      <c r="B3" s="32">
        <v>1.0</v>
      </c>
      <c r="C3" s="33"/>
      <c r="D3" s="40">
        <f>K3-sum(G3:J3)</f>
        <v>15.94782609</v>
      </c>
      <c r="E3" s="35"/>
      <c r="F3" s="37"/>
      <c r="G3" s="39">
        <f>(N17-(N15-(N16-N13)))</f>
        <v>301</v>
      </c>
      <c r="H3" s="41">
        <f>0/64*H11</f>
        <v>0</v>
      </c>
      <c r="I3" s="41">
        <f>3/20*I11</f>
        <v>3.9</v>
      </c>
      <c r="J3" s="43">
        <f>7/46*J11</f>
        <v>7.152173913</v>
      </c>
      <c r="K3" s="44">
        <f>(N14-N12)+(N17-(N15-(N16-N13)))</f>
        <v>328</v>
      </c>
      <c r="M3" s="10" t="s">
        <v>8</v>
      </c>
      <c r="N3" s="14">
        <v>60.0</v>
      </c>
    </row>
    <row r="4" ht="19.5" customHeight="1">
      <c r="B4" s="32">
        <v>2.0</v>
      </c>
      <c r="C4" s="47">
        <f>C11-sum(C7:C10)</f>
        <v>75.15411255</v>
      </c>
      <c r="D4" s="48"/>
      <c r="E4" s="49"/>
      <c r="F4" s="50">
        <v>0.0</v>
      </c>
      <c r="G4" s="52">
        <f>G11-G3-sum(G8:G10)</f>
        <v>33.33506494</v>
      </c>
      <c r="H4" s="53">
        <f>11/64*H11</f>
        <v>4.46875</v>
      </c>
      <c r="I4" s="53">
        <f>4/20*I11</f>
        <v>5.2</v>
      </c>
      <c r="J4" s="55">
        <f>18/46*J11</f>
        <v>18.39130435</v>
      </c>
      <c r="K4" s="56">
        <f>sum(C4:J6)</f>
        <v>160.776134</v>
      </c>
      <c r="M4" s="10" t="s">
        <v>9</v>
      </c>
      <c r="N4" s="14">
        <v>98.0</v>
      </c>
    </row>
    <row r="5" ht="19.5" customHeight="1">
      <c r="B5" s="32">
        <v>3.0</v>
      </c>
      <c r="C5" s="57"/>
      <c r="D5" s="59" t="s">
        <v>35</v>
      </c>
      <c r="E5" s="48"/>
      <c r="F5" s="59" t="s">
        <v>38</v>
      </c>
      <c r="G5" s="60"/>
      <c r="H5" s="53">
        <f>5/64*H11</f>
        <v>2.03125</v>
      </c>
      <c r="I5" s="53">
        <f>7/20*I11</f>
        <v>9.1</v>
      </c>
      <c r="J5" s="55">
        <f>4/46*J11</f>
        <v>4.086956522</v>
      </c>
      <c r="K5" s="61"/>
      <c r="M5" s="10" t="s">
        <v>10</v>
      </c>
      <c r="N5" s="14">
        <v>92.0</v>
      </c>
    </row>
    <row r="6" ht="19.5" customHeight="1">
      <c r="B6" s="32" t="s">
        <v>15</v>
      </c>
      <c r="C6" s="62"/>
      <c r="D6" s="50">
        <v>0.0</v>
      </c>
      <c r="E6" s="49"/>
      <c r="F6" s="48"/>
      <c r="G6" s="63"/>
      <c r="H6" s="53">
        <f>0/64*H11</f>
        <v>0</v>
      </c>
      <c r="I6" s="53">
        <f>3/20*I11</f>
        <v>3.9</v>
      </c>
      <c r="J6" s="55">
        <f>5/46*J11</f>
        <v>5.108695652</v>
      </c>
      <c r="K6" s="64"/>
      <c r="M6" s="10" t="s">
        <v>11</v>
      </c>
      <c r="N6" s="14">
        <v>80.0</v>
      </c>
    </row>
    <row r="7" ht="19.5" customHeight="1">
      <c r="B7" s="32" t="s">
        <v>16</v>
      </c>
      <c r="C7" s="65">
        <f>N13</f>
        <v>105</v>
      </c>
      <c r="D7" s="66">
        <f>K7-C7-sum(H7:J7)</f>
        <v>119.526087</v>
      </c>
      <c r="E7" s="67"/>
      <c r="F7" s="68"/>
      <c r="G7" s="48"/>
      <c r="H7" s="53">
        <f>0/64*H11</f>
        <v>0</v>
      </c>
      <c r="I7" s="53">
        <f>1/20*I11</f>
        <v>1.3</v>
      </c>
      <c r="J7" s="55">
        <f>8/46*J11</f>
        <v>8.173913043</v>
      </c>
      <c r="K7" s="69">
        <f>N12+N13</f>
        <v>234</v>
      </c>
      <c r="M7" s="10" t="s">
        <v>12</v>
      </c>
      <c r="N7" s="14">
        <v>46.0</v>
      </c>
    </row>
    <row r="8" ht="19.5" customHeight="1">
      <c r="B8" s="32" t="s">
        <v>17</v>
      </c>
      <c r="C8" s="70">
        <f>1/21*K8</f>
        <v>1.80952381</v>
      </c>
      <c r="D8" s="53">
        <f>4/21*K8</f>
        <v>7.238095238</v>
      </c>
      <c r="E8" s="53">
        <f>7/21*K8</f>
        <v>12.66666667</v>
      </c>
      <c r="F8" s="53">
        <f>3/21*K8</f>
        <v>5.428571429</v>
      </c>
      <c r="G8" s="53">
        <f>3/21*K8</f>
        <v>5.428571429</v>
      </c>
      <c r="H8" s="48"/>
      <c r="I8" s="53">
        <f>1/21*K8</f>
        <v>1.80952381</v>
      </c>
      <c r="J8" s="55">
        <f>2/21*K8</f>
        <v>3.619047619</v>
      </c>
      <c r="K8" s="71">
        <f>N8</f>
        <v>38</v>
      </c>
      <c r="M8" s="72" t="s">
        <v>13</v>
      </c>
      <c r="N8" s="38">
        <v>38.0</v>
      </c>
    </row>
    <row r="9" ht="19.5" customHeight="1">
      <c r="B9" s="32" t="s">
        <v>18</v>
      </c>
      <c r="C9" s="70">
        <f>0/20*K9</f>
        <v>0</v>
      </c>
      <c r="D9" s="53">
        <f>2/20*K9</f>
        <v>1.9</v>
      </c>
      <c r="E9" s="53">
        <f>1/20*K9</f>
        <v>0.95</v>
      </c>
      <c r="F9" s="53">
        <f>3/20*K9</f>
        <v>2.85</v>
      </c>
      <c r="G9" s="53">
        <f>8/20*K9</f>
        <v>7.6</v>
      </c>
      <c r="H9" s="53">
        <f>4/20*K9</f>
        <v>3.8</v>
      </c>
      <c r="I9" s="73"/>
      <c r="J9" s="55">
        <f>2/20*K9</f>
        <v>1.9</v>
      </c>
      <c r="K9" s="71">
        <f>N10</f>
        <v>19</v>
      </c>
      <c r="M9" s="72" t="s">
        <v>23</v>
      </c>
      <c r="N9" s="38">
        <v>26.0</v>
      </c>
    </row>
    <row r="10" ht="19.5" customHeight="1">
      <c r="B10" s="32" t="s">
        <v>19</v>
      </c>
      <c r="C10" s="74">
        <f>1/110*K10</f>
        <v>1.036363636</v>
      </c>
      <c r="D10" s="75">
        <f>17/110*K10</f>
        <v>17.61818182</v>
      </c>
      <c r="E10" s="75">
        <f>0/110*K10</f>
        <v>0</v>
      </c>
      <c r="F10" s="75">
        <f>2/110*K10</f>
        <v>2.072727273</v>
      </c>
      <c r="G10" s="75">
        <f>45/110*K10</f>
        <v>46.63636364</v>
      </c>
      <c r="H10" s="75">
        <f>44/110*K10</f>
        <v>45.6</v>
      </c>
      <c r="I10" s="75">
        <f>1/110*K10</f>
        <v>1.036363636</v>
      </c>
      <c r="J10" s="76"/>
      <c r="K10" s="71">
        <f>N18</f>
        <v>114</v>
      </c>
      <c r="M10" s="72" t="s">
        <v>25</v>
      </c>
      <c r="N10" s="38">
        <v>19.0</v>
      </c>
    </row>
    <row r="11" ht="19.5" customHeight="1">
      <c r="B11" s="31" t="s">
        <v>20</v>
      </c>
      <c r="C11" s="9">
        <f>N16</f>
        <v>183</v>
      </c>
      <c r="D11" s="77">
        <f>sum(D3:F10)</f>
        <v>186.1981555</v>
      </c>
      <c r="E11" s="78"/>
      <c r="F11" s="64"/>
      <c r="G11" s="9">
        <f>N17</f>
        <v>394</v>
      </c>
      <c r="H11" s="79">
        <f>N9</f>
        <v>26</v>
      </c>
      <c r="I11" s="79">
        <f>N11</f>
        <v>26</v>
      </c>
      <c r="J11" s="79">
        <f>N19</f>
        <v>47</v>
      </c>
      <c r="K11" s="80"/>
      <c r="M11" s="72" t="s">
        <v>26</v>
      </c>
      <c r="N11" s="46">
        <v>26.0</v>
      </c>
    </row>
    <row r="12" ht="19.5" customHeight="1">
      <c r="M12" s="10" t="s">
        <v>27</v>
      </c>
      <c r="N12" s="14">
        <v>129.0</v>
      </c>
    </row>
    <row r="13" ht="19.5" customHeight="1">
      <c r="I13" s="81"/>
      <c r="J13" s="81"/>
      <c r="M13" s="10" t="s">
        <v>28</v>
      </c>
      <c r="N13" s="14">
        <v>105.0</v>
      </c>
    </row>
    <row r="14" ht="19.5" customHeight="1">
      <c r="B14" s="82" t="s">
        <v>39</v>
      </c>
      <c r="C14" s="83"/>
      <c r="D14" s="84">
        <f>sum(K3:K10)</f>
        <v>893.776134</v>
      </c>
      <c r="F14" s="25" t="s">
        <v>40</v>
      </c>
      <c r="G14" s="83"/>
      <c r="H14" s="83"/>
      <c r="I14" s="85">
        <f>sum(C3:F6)/D14</f>
        <v>0.1019292585</v>
      </c>
      <c r="J14" s="217">
        <f t="shared" ref="J14:J19" si="1">$D$14*I14</f>
        <v>91.10193864</v>
      </c>
      <c r="M14" s="10" t="s">
        <v>29</v>
      </c>
      <c r="N14" s="14">
        <v>156.0</v>
      </c>
    </row>
    <row r="15" ht="19.5" customHeight="1">
      <c r="B15" s="86"/>
      <c r="C15" s="78"/>
      <c r="D15" s="87"/>
      <c r="F15" s="10" t="s">
        <v>41</v>
      </c>
      <c r="I15" s="88">
        <f>sum(G7:J10)/D14</f>
        <v>0.1419860951</v>
      </c>
      <c r="J15" s="217">
        <f t="shared" si="1"/>
        <v>126.9037832</v>
      </c>
      <c r="M15" s="10" t="s">
        <v>30</v>
      </c>
      <c r="N15" s="14">
        <v>171.0</v>
      </c>
    </row>
    <row r="16" ht="19.5" customHeight="1">
      <c r="B16" s="10" t="s">
        <v>42</v>
      </c>
      <c r="D16" s="89">
        <f>(N12+N13+N15-N16)/(N12+N13+N15)</f>
        <v>0.5481481481</v>
      </c>
      <c r="E16" s="90"/>
      <c r="F16" s="91" t="s">
        <v>43</v>
      </c>
      <c r="G16" s="67"/>
      <c r="H16" s="67"/>
      <c r="I16" s="92">
        <f>I14+I15</f>
        <v>0.2439153537</v>
      </c>
      <c r="J16" s="217">
        <f t="shared" si="1"/>
        <v>218.0057218</v>
      </c>
      <c r="M16" s="10" t="s">
        <v>31</v>
      </c>
      <c r="N16" s="14">
        <v>183.0</v>
      </c>
    </row>
    <row r="17" ht="19.5" customHeight="1">
      <c r="B17" s="10" t="s">
        <v>44</v>
      </c>
      <c r="D17" s="89"/>
      <c r="F17" s="10" t="s">
        <v>45</v>
      </c>
      <c r="I17" s="88">
        <f>sum(C7:F10)/D14</f>
        <v>0.311147508</v>
      </c>
      <c r="J17" s="217">
        <f t="shared" si="1"/>
        <v>278.0962168</v>
      </c>
      <c r="M17" s="10" t="s">
        <v>32</v>
      </c>
      <c r="N17" s="14">
        <v>394.0</v>
      </c>
    </row>
    <row r="18" ht="19.5" customHeight="1">
      <c r="B18" s="93" t="s">
        <v>46</v>
      </c>
      <c r="C18" s="78"/>
      <c r="D18" s="94"/>
      <c r="F18" s="10" t="s">
        <v>47</v>
      </c>
      <c r="I18" s="88">
        <f>sum(G3:J6)/D14</f>
        <v>0.4449371383</v>
      </c>
      <c r="J18" s="217">
        <f t="shared" si="1"/>
        <v>397.6741954</v>
      </c>
      <c r="M18" s="95" t="s">
        <v>33</v>
      </c>
      <c r="N18" s="38">
        <v>114.0</v>
      </c>
    </row>
    <row r="19" ht="19.5" customHeight="1">
      <c r="B19" s="93" t="s">
        <v>48</v>
      </c>
      <c r="C19" s="96"/>
      <c r="D19" s="97"/>
      <c r="F19" s="91" t="s">
        <v>49</v>
      </c>
      <c r="G19" s="98"/>
      <c r="H19" s="67"/>
      <c r="I19" s="92">
        <f>I17+I18</f>
        <v>0.7560846463</v>
      </c>
      <c r="J19" s="218">
        <f t="shared" si="1"/>
        <v>675.7704122</v>
      </c>
      <c r="K19">
        <f>(sum(G24:G27)+sum(C28:F28))/J19</f>
        <v>0.8269985513</v>
      </c>
      <c r="M19" s="95" t="s">
        <v>34</v>
      </c>
      <c r="N19" s="38">
        <v>47.0</v>
      </c>
    </row>
    <row r="20" ht="19.5" customHeight="1">
      <c r="F20" s="93" t="s">
        <v>50</v>
      </c>
      <c r="G20" s="96"/>
      <c r="H20" s="78"/>
      <c r="I20" s="100">
        <f>D14*(I17-I18)</f>
        <v>-119.5779785</v>
      </c>
      <c r="J20" s="87"/>
      <c r="M20" s="10" t="s">
        <v>36</v>
      </c>
      <c r="N20" s="14">
        <v>150.0</v>
      </c>
    </row>
    <row r="21" ht="19.5" customHeight="1">
      <c r="M21" s="10" t="s">
        <v>37</v>
      </c>
      <c r="N21" s="130">
        <v>130.0</v>
      </c>
    </row>
    <row r="22" ht="19.5" customHeight="1">
      <c r="B22" s="102"/>
      <c r="C22" s="102"/>
      <c r="D22" s="103"/>
      <c r="M22" s="93" t="s">
        <v>51</v>
      </c>
      <c r="N22" s="219"/>
    </row>
    <row r="23" ht="19.5" customHeight="1">
      <c r="B23" s="80">
        <v>1500.0</v>
      </c>
      <c r="C23" s="105">
        <v>2.0</v>
      </c>
      <c r="D23" s="105">
        <v>3.0</v>
      </c>
      <c r="E23" s="106" t="s">
        <v>15</v>
      </c>
      <c r="F23" s="106">
        <v>1.0</v>
      </c>
      <c r="G23" s="106" t="s">
        <v>16</v>
      </c>
      <c r="H23" s="106" t="s">
        <v>52</v>
      </c>
      <c r="I23" s="107" t="s">
        <v>20</v>
      </c>
      <c r="N23" s="108"/>
    </row>
    <row r="24" ht="19.5" customHeight="1">
      <c r="B24" s="109">
        <v>2.0</v>
      </c>
      <c r="C24" s="110">
        <v>0.0</v>
      </c>
      <c r="D24" s="111"/>
      <c r="E24" s="112"/>
      <c r="F24" s="113">
        <f t="shared" ref="F24:G24" si="2">F30-sum(F27:F29)</f>
        <v>75.15411255</v>
      </c>
      <c r="G24" s="113">
        <f t="shared" si="2"/>
        <v>33.33506494</v>
      </c>
      <c r="H24" s="114">
        <f t="shared" ref="H24:H26" si="3">sum(H4:J4)</f>
        <v>28.06005435</v>
      </c>
      <c r="I24" s="115">
        <f>sum(C24:H26)</f>
        <v>160.776134</v>
      </c>
      <c r="M24" s="116" t="s">
        <v>53</v>
      </c>
      <c r="N24" s="220">
        <f>N2+N3</f>
        <v>297</v>
      </c>
    </row>
    <row r="25" ht="19.5" customHeight="1">
      <c r="B25" s="109">
        <v>3.0</v>
      </c>
      <c r="C25" s="118"/>
      <c r="E25" s="61"/>
      <c r="F25" s="60"/>
      <c r="G25" s="60"/>
      <c r="H25" s="119">
        <f t="shared" si="3"/>
        <v>15.21820652</v>
      </c>
      <c r="I25" s="61"/>
      <c r="M25" s="120" t="s">
        <v>54</v>
      </c>
      <c r="N25" s="45">
        <f>N4+N5</f>
        <v>190</v>
      </c>
    </row>
    <row r="26" ht="19.5" customHeight="1">
      <c r="B26" s="109" t="s">
        <v>15</v>
      </c>
      <c r="C26" s="121"/>
      <c r="D26" s="78"/>
      <c r="E26" s="64"/>
      <c r="F26" s="63"/>
      <c r="G26" s="63"/>
      <c r="H26" s="119">
        <f t="shared" si="3"/>
        <v>9.008695652</v>
      </c>
      <c r="I26" s="64"/>
      <c r="M26" s="120" t="s">
        <v>55</v>
      </c>
      <c r="N26" s="45">
        <f>N6+N7</f>
        <v>126</v>
      </c>
    </row>
    <row r="27" ht="19.5" customHeight="1">
      <c r="B27" s="122">
        <v>1.0</v>
      </c>
      <c r="C27" s="123">
        <f>I27-sum(G27:H27)</f>
        <v>15.94782609</v>
      </c>
      <c r="D27" s="67"/>
      <c r="E27" s="68"/>
      <c r="F27" s="124"/>
      <c r="G27" s="125">
        <f>(N17-(N15-(N16-N13)))</f>
        <v>301</v>
      </c>
      <c r="H27" s="119">
        <f>sum(H3:J3)</f>
        <v>11.05217391</v>
      </c>
      <c r="I27" s="127">
        <f>(N14-N12)+(N17-(N15-(N16-N13)))</f>
        <v>328</v>
      </c>
      <c r="M27" s="120" t="s">
        <v>56</v>
      </c>
      <c r="N27" s="45">
        <f>N8+N9</f>
        <v>64</v>
      </c>
    </row>
    <row r="28" ht="19.5" customHeight="1">
      <c r="B28" s="122" t="s">
        <v>16</v>
      </c>
      <c r="C28" s="123">
        <f>I28-sum(F28:H28)</f>
        <v>119.526087</v>
      </c>
      <c r="D28" s="67"/>
      <c r="E28" s="68"/>
      <c r="F28" s="125">
        <f>N13</f>
        <v>105</v>
      </c>
      <c r="G28" s="124"/>
      <c r="H28" s="119">
        <f>sum(H7:J7)</f>
        <v>9.473913043</v>
      </c>
      <c r="I28" s="127">
        <f>N12+N13</f>
        <v>234</v>
      </c>
      <c r="M28" s="120" t="s">
        <v>57</v>
      </c>
      <c r="N28" s="45">
        <f>N10+N11</f>
        <v>45</v>
      </c>
    </row>
    <row r="29" ht="19.5" customHeight="1">
      <c r="B29" s="122" t="s">
        <v>52</v>
      </c>
      <c r="C29" s="133">
        <f t="shared" ref="C29:E29" si="4">sum(D8:D10)</f>
        <v>26.75627706</v>
      </c>
      <c r="D29" s="137">
        <f t="shared" si="4"/>
        <v>13.61666667</v>
      </c>
      <c r="E29" s="137">
        <f t="shared" si="4"/>
        <v>10.3512987</v>
      </c>
      <c r="F29" s="137">
        <f>sum(C8:C10)</f>
        <v>2.845887446</v>
      </c>
      <c r="G29" s="137">
        <f>sum(G8:G10)</f>
        <v>59.66493506</v>
      </c>
      <c r="H29" s="142">
        <f>sum(H8:J10)</f>
        <v>57.76493506</v>
      </c>
      <c r="I29" s="144">
        <f>sum(C29:H29)</f>
        <v>171</v>
      </c>
      <c r="M29" s="120" t="s">
        <v>59</v>
      </c>
      <c r="N29" s="45">
        <f>N18+N19</f>
        <v>161</v>
      </c>
    </row>
    <row r="30" ht="19.5" customHeight="1">
      <c r="B30" s="107" t="s">
        <v>20</v>
      </c>
      <c r="C30" s="168">
        <f>sum(C24:E29)</f>
        <v>186.1981555</v>
      </c>
      <c r="D30" s="78"/>
      <c r="E30" s="64"/>
      <c r="F30" s="87">
        <f>N16</f>
        <v>183</v>
      </c>
      <c r="G30" s="87">
        <f>N17</f>
        <v>394</v>
      </c>
      <c r="H30" s="100">
        <f>sum(H24:H29)</f>
        <v>130.5779785</v>
      </c>
      <c r="I30" s="169"/>
      <c r="M30" s="120" t="s">
        <v>61</v>
      </c>
      <c r="N30" s="45">
        <f>N14+N15</f>
        <v>327</v>
      </c>
    </row>
    <row r="31" ht="19.5" customHeight="1">
      <c r="M31" s="120" t="s">
        <v>62</v>
      </c>
      <c r="N31" s="45">
        <f>N12+N13+N17</f>
        <v>628</v>
      </c>
    </row>
    <row r="32" ht="19.5" customHeight="1">
      <c r="M32" s="170" t="s">
        <v>63</v>
      </c>
      <c r="N32" s="221">
        <f>N20+N21</f>
        <v>280</v>
      </c>
    </row>
    <row r="33" ht="19.5" customHeight="1">
      <c r="N33" s="108"/>
    </row>
    <row r="34" ht="19.5" customHeight="1">
      <c r="N34" s="108"/>
    </row>
    <row r="35" ht="19.5" customHeight="1">
      <c r="N35" s="108"/>
    </row>
    <row r="36" ht="19.5" customHeight="1">
      <c r="N36" s="108"/>
    </row>
    <row r="37" ht="19.5" customHeight="1">
      <c r="N37" s="108"/>
    </row>
    <row r="38" ht="19.5" customHeight="1">
      <c r="N38" s="108"/>
    </row>
    <row r="39" ht="19.5" customHeight="1">
      <c r="N39" s="108"/>
    </row>
    <row r="40" ht="19.5" customHeight="1">
      <c r="N40" s="108"/>
    </row>
    <row r="41" ht="19.5" customHeight="1">
      <c r="N41" s="108"/>
    </row>
    <row r="42" ht="19.5" customHeight="1">
      <c r="N42" s="108"/>
    </row>
    <row r="43" ht="19.5" customHeight="1">
      <c r="N43" s="108"/>
    </row>
    <row r="44" ht="19.5" customHeight="1">
      <c r="N44" s="108"/>
    </row>
    <row r="45" ht="19.5" customHeight="1">
      <c r="N45" s="108"/>
    </row>
    <row r="46" ht="19.5" customHeight="1">
      <c r="N46" s="108"/>
    </row>
    <row r="47" ht="19.5" customHeight="1">
      <c r="N47" s="108"/>
    </row>
    <row r="48" ht="19.5" customHeight="1">
      <c r="N48" s="108"/>
    </row>
    <row r="49" ht="19.5" customHeight="1">
      <c r="N49" s="176"/>
    </row>
    <row r="50" ht="19.5" customHeight="1">
      <c r="N50" s="176"/>
    </row>
    <row r="51" ht="19.5" customHeight="1">
      <c r="N51" s="176"/>
    </row>
    <row r="52" ht="19.5" customHeight="1">
      <c r="N52" s="176"/>
    </row>
    <row r="53" ht="19.5" customHeight="1">
      <c r="N53" s="176"/>
    </row>
    <row r="54" ht="19.5" customHeight="1">
      <c r="N54" s="176"/>
    </row>
    <row r="55" ht="19.5" customHeight="1">
      <c r="N55" s="176"/>
    </row>
    <row r="56" ht="19.5" customHeight="1">
      <c r="N56" s="176"/>
    </row>
    <row r="57" ht="19.5" customHeight="1">
      <c r="N57" s="176"/>
    </row>
    <row r="58" ht="19.5" customHeight="1">
      <c r="N58" s="176"/>
    </row>
    <row r="59" ht="19.5" customHeight="1">
      <c r="N59" s="176"/>
    </row>
    <row r="60" ht="19.5" customHeight="1">
      <c r="N60" s="176"/>
    </row>
    <row r="61" ht="19.5" customHeight="1">
      <c r="N61" s="176"/>
    </row>
    <row r="62" ht="19.5" customHeight="1">
      <c r="N62" s="176"/>
    </row>
    <row r="63" ht="19.5" customHeight="1">
      <c r="N63" s="176"/>
    </row>
    <row r="64" ht="19.5" customHeight="1">
      <c r="N64" s="176"/>
    </row>
    <row r="65" ht="19.5" customHeight="1">
      <c r="N65" s="176"/>
    </row>
    <row r="66" ht="19.5" customHeight="1">
      <c r="N66" s="176"/>
    </row>
    <row r="67" ht="19.5" customHeight="1">
      <c r="N67" s="176"/>
    </row>
    <row r="68" ht="19.5" customHeight="1">
      <c r="N68" s="176"/>
    </row>
    <row r="69" ht="19.5" customHeight="1">
      <c r="N69" s="176"/>
    </row>
    <row r="70" ht="19.5" customHeight="1">
      <c r="N70" s="176"/>
    </row>
    <row r="71" ht="19.5" customHeight="1">
      <c r="N71" s="176"/>
    </row>
    <row r="72" ht="19.5" customHeight="1">
      <c r="N72" s="176"/>
    </row>
    <row r="73" ht="19.5" customHeight="1">
      <c r="N73" s="176"/>
    </row>
    <row r="74" ht="19.5" customHeight="1">
      <c r="N74" s="176"/>
    </row>
    <row r="75" ht="19.5" customHeight="1">
      <c r="N75" s="176"/>
    </row>
    <row r="76" ht="19.5" customHeight="1">
      <c r="N76" s="176"/>
    </row>
    <row r="77" ht="19.5" customHeight="1">
      <c r="N77" s="176"/>
    </row>
    <row r="78" ht="19.5" customHeight="1">
      <c r="N78" s="176"/>
    </row>
    <row r="79" ht="19.5" customHeight="1">
      <c r="N79" s="176"/>
    </row>
    <row r="80" ht="19.5" customHeight="1">
      <c r="N80" s="176"/>
    </row>
    <row r="81" ht="19.5" customHeight="1">
      <c r="N81" s="176"/>
    </row>
    <row r="82" ht="19.5" customHeight="1">
      <c r="N82" s="176"/>
    </row>
    <row r="83" ht="19.5" customHeight="1">
      <c r="N83" s="176"/>
    </row>
    <row r="84" ht="19.5" customHeight="1">
      <c r="N84" s="176"/>
    </row>
    <row r="85" ht="19.5" customHeight="1">
      <c r="N85" s="176"/>
    </row>
    <row r="86" ht="19.5" customHeight="1">
      <c r="N86" s="176"/>
    </row>
    <row r="87" ht="19.5" customHeight="1">
      <c r="N87" s="176"/>
    </row>
    <row r="88" ht="19.5" customHeight="1">
      <c r="N88" s="176"/>
    </row>
    <row r="89" ht="19.5" customHeight="1">
      <c r="N89" s="176"/>
    </row>
    <row r="90" ht="19.5" customHeight="1">
      <c r="N90" s="176"/>
    </row>
    <row r="91" ht="19.5" customHeight="1">
      <c r="N91" s="176"/>
    </row>
    <row r="92" ht="19.5" customHeight="1">
      <c r="N92" s="176"/>
    </row>
    <row r="93" ht="19.5" customHeight="1">
      <c r="N93" s="176"/>
    </row>
    <row r="94" ht="19.5" customHeight="1">
      <c r="N94" s="176"/>
    </row>
    <row r="95" ht="19.5" customHeight="1">
      <c r="N95" s="176"/>
    </row>
    <row r="96" ht="19.5" customHeight="1">
      <c r="N96" s="176"/>
    </row>
    <row r="97" ht="19.5" customHeight="1">
      <c r="N97" s="176"/>
    </row>
    <row r="98" ht="19.5" customHeight="1">
      <c r="N98" s="176"/>
    </row>
    <row r="99" ht="19.5" customHeight="1">
      <c r="N99" s="176"/>
    </row>
    <row r="100" ht="19.5" customHeight="1">
      <c r="N100" s="176"/>
    </row>
    <row r="101" ht="19.5" customHeight="1">
      <c r="N101" s="176"/>
    </row>
    <row r="102" ht="19.5" customHeight="1">
      <c r="N102" s="176"/>
    </row>
    <row r="103" ht="19.5" customHeight="1">
      <c r="N103" s="176"/>
    </row>
    <row r="104" ht="19.5" customHeight="1">
      <c r="N104" s="176"/>
    </row>
    <row r="105" ht="19.5" customHeight="1">
      <c r="N105" s="176"/>
    </row>
    <row r="106" ht="19.5" customHeight="1">
      <c r="N106" s="176"/>
    </row>
    <row r="107" ht="19.5" customHeight="1">
      <c r="N107" s="176"/>
    </row>
    <row r="108" ht="19.5" customHeight="1">
      <c r="N108" s="176"/>
    </row>
    <row r="109" ht="19.5" customHeight="1">
      <c r="N109" s="176"/>
    </row>
    <row r="110" ht="19.5" customHeight="1">
      <c r="N110" s="176"/>
    </row>
    <row r="111" ht="19.5" customHeight="1">
      <c r="N111" s="176"/>
    </row>
    <row r="112" ht="19.5" customHeight="1">
      <c r="N112" s="176"/>
    </row>
    <row r="113" ht="19.5" customHeight="1">
      <c r="N113" s="176"/>
    </row>
    <row r="114" ht="19.5" customHeight="1">
      <c r="N114" s="176"/>
    </row>
    <row r="115" ht="19.5" customHeight="1">
      <c r="N115" s="176"/>
    </row>
    <row r="116" ht="19.5" customHeight="1">
      <c r="N116" s="176"/>
    </row>
    <row r="117" ht="19.5" customHeight="1">
      <c r="N117" s="176"/>
    </row>
    <row r="118" ht="19.5" customHeight="1">
      <c r="N118" s="176"/>
    </row>
    <row r="119" ht="19.5" customHeight="1">
      <c r="N119" s="176"/>
    </row>
    <row r="120" ht="19.5" customHeight="1">
      <c r="N120" s="176"/>
    </row>
    <row r="121" ht="19.5" customHeight="1">
      <c r="N121" s="176"/>
    </row>
    <row r="122" ht="19.5" customHeight="1">
      <c r="N122" s="176"/>
    </row>
    <row r="123" ht="19.5" customHeight="1">
      <c r="N123" s="176"/>
    </row>
    <row r="124" ht="19.5" customHeight="1">
      <c r="N124" s="176"/>
    </row>
    <row r="125" ht="19.5" customHeight="1">
      <c r="N125" s="176"/>
    </row>
    <row r="126" ht="19.5" customHeight="1">
      <c r="N126" s="176"/>
    </row>
    <row r="127" ht="19.5" customHeight="1">
      <c r="N127" s="176"/>
    </row>
    <row r="128" ht="19.5" customHeight="1">
      <c r="N128" s="176"/>
    </row>
    <row r="129" ht="19.5" customHeight="1">
      <c r="N129" s="176"/>
    </row>
    <row r="130" ht="19.5" customHeight="1">
      <c r="N130" s="176"/>
    </row>
    <row r="131" ht="19.5" customHeight="1">
      <c r="N131" s="176"/>
    </row>
    <row r="132" ht="19.5" customHeight="1">
      <c r="N132" s="176"/>
    </row>
    <row r="133" ht="19.5" customHeight="1">
      <c r="N133" s="176"/>
    </row>
    <row r="134" ht="19.5" customHeight="1">
      <c r="N134" s="176"/>
    </row>
    <row r="135" ht="19.5" customHeight="1">
      <c r="N135" s="176"/>
    </row>
    <row r="136" ht="19.5" customHeight="1">
      <c r="N136" s="176"/>
    </row>
    <row r="137" ht="19.5" customHeight="1">
      <c r="N137" s="176"/>
    </row>
    <row r="138" ht="19.5" customHeight="1">
      <c r="N138" s="176"/>
    </row>
    <row r="139" ht="19.5" customHeight="1">
      <c r="N139" s="176"/>
    </row>
    <row r="140" ht="19.5" customHeight="1">
      <c r="N140" s="176"/>
    </row>
    <row r="141" ht="19.5" customHeight="1">
      <c r="N141" s="176"/>
    </row>
    <row r="142" ht="19.5" customHeight="1">
      <c r="N142" s="176"/>
    </row>
    <row r="143" ht="19.5" customHeight="1">
      <c r="N143" s="176"/>
    </row>
    <row r="144" ht="19.5" customHeight="1">
      <c r="N144" s="176"/>
    </row>
    <row r="145" ht="19.5" customHeight="1">
      <c r="N145" s="176"/>
    </row>
    <row r="146" ht="19.5" customHeight="1">
      <c r="N146" s="176"/>
    </row>
    <row r="147" ht="19.5" customHeight="1">
      <c r="N147" s="176"/>
    </row>
    <row r="148" ht="19.5" customHeight="1">
      <c r="N148" s="176"/>
    </row>
    <row r="149" ht="19.5" customHeight="1">
      <c r="N149" s="176"/>
    </row>
    <row r="150" ht="19.5" customHeight="1">
      <c r="N150" s="176"/>
    </row>
    <row r="151" ht="19.5" customHeight="1">
      <c r="N151" s="176"/>
    </row>
    <row r="152" ht="19.5" customHeight="1">
      <c r="N152" s="176"/>
    </row>
    <row r="153" ht="19.5" customHeight="1">
      <c r="N153" s="176"/>
    </row>
    <row r="154" ht="19.5" customHeight="1">
      <c r="N154" s="176"/>
    </row>
    <row r="155" ht="19.5" customHeight="1">
      <c r="N155" s="176"/>
    </row>
    <row r="156" ht="19.5" customHeight="1">
      <c r="N156" s="176"/>
    </row>
    <row r="157" ht="19.5" customHeight="1">
      <c r="N157" s="176"/>
    </row>
    <row r="158" ht="19.5" customHeight="1">
      <c r="N158" s="176"/>
    </row>
    <row r="159" ht="19.5" customHeight="1">
      <c r="N159" s="176"/>
    </row>
    <row r="160" ht="19.5" customHeight="1">
      <c r="N160" s="176"/>
    </row>
    <row r="161" ht="19.5" customHeight="1">
      <c r="N161" s="176"/>
    </row>
    <row r="162" ht="19.5" customHeight="1">
      <c r="N162" s="176"/>
    </row>
    <row r="163" ht="19.5" customHeight="1">
      <c r="N163" s="176"/>
    </row>
    <row r="164" ht="19.5" customHeight="1">
      <c r="N164" s="176"/>
    </row>
    <row r="165" ht="19.5" customHeight="1">
      <c r="N165" s="176"/>
    </row>
    <row r="166" ht="19.5" customHeight="1">
      <c r="N166" s="176"/>
    </row>
    <row r="167" ht="19.5" customHeight="1">
      <c r="N167" s="176"/>
    </row>
    <row r="168" ht="19.5" customHeight="1">
      <c r="N168" s="176"/>
    </row>
    <row r="169" ht="19.5" customHeight="1">
      <c r="N169" s="176"/>
    </row>
    <row r="170" ht="19.5" customHeight="1">
      <c r="N170" s="176"/>
    </row>
    <row r="171" ht="19.5" customHeight="1">
      <c r="N171" s="176"/>
    </row>
    <row r="172" ht="19.5" customHeight="1">
      <c r="N172" s="176"/>
    </row>
    <row r="173" ht="19.5" customHeight="1">
      <c r="N173" s="176"/>
    </row>
    <row r="174" ht="19.5" customHeight="1">
      <c r="N174" s="176"/>
    </row>
    <row r="175" ht="19.5" customHeight="1">
      <c r="N175" s="176"/>
    </row>
    <row r="176" ht="19.5" customHeight="1">
      <c r="N176" s="176"/>
    </row>
    <row r="177" ht="19.5" customHeight="1">
      <c r="N177" s="176"/>
    </row>
    <row r="178" ht="19.5" customHeight="1">
      <c r="N178" s="176"/>
    </row>
    <row r="179" ht="19.5" customHeight="1">
      <c r="N179" s="176"/>
    </row>
    <row r="180" ht="19.5" customHeight="1">
      <c r="N180" s="176"/>
    </row>
    <row r="181" ht="19.5" customHeight="1">
      <c r="N181" s="176"/>
    </row>
    <row r="182" ht="19.5" customHeight="1">
      <c r="N182" s="176"/>
    </row>
    <row r="183" ht="19.5" customHeight="1">
      <c r="N183" s="176"/>
    </row>
    <row r="184" ht="19.5" customHeight="1">
      <c r="N184" s="176"/>
    </row>
    <row r="185" ht="19.5" customHeight="1">
      <c r="N185" s="176"/>
    </row>
    <row r="186" ht="19.5" customHeight="1">
      <c r="N186" s="176"/>
    </row>
    <row r="187" ht="19.5" customHeight="1">
      <c r="N187" s="176"/>
    </row>
    <row r="188" ht="19.5" customHeight="1">
      <c r="N188" s="176"/>
    </row>
    <row r="189" ht="19.5" customHeight="1">
      <c r="N189" s="176"/>
    </row>
    <row r="190" ht="19.5" customHeight="1">
      <c r="N190" s="176"/>
    </row>
    <row r="191" ht="19.5" customHeight="1">
      <c r="N191" s="176"/>
    </row>
    <row r="192" ht="19.5" customHeight="1">
      <c r="N192" s="176"/>
    </row>
    <row r="193" ht="19.5" customHeight="1">
      <c r="N193" s="176"/>
    </row>
    <row r="194" ht="19.5" customHeight="1">
      <c r="N194" s="176"/>
    </row>
    <row r="195" ht="19.5" customHeight="1">
      <c r="N195" s="176"/>
    </row>
    <row r="196" ht="19.5" customHeight="1">
      <c r="N196" s="176"/>
    </row>
    <row r="197" ht="19.5" customHeight="1">
      <c r="N197" s="176"/>
    </row>
    <row r="198" ht="19.5" customHeight="1">
      <c r="N198" s="176"/>
    </row>
    <row r="199" ht="19.5" customHeight="1">
      <c r="N199" s="176"/>
    </row>
    <row r="200" ht="19.5" customHeight="1">
      <c r="N200" s="176"/>
    </row>
    <row r="201" ht="19.5" customHeight="1">
      <c r="N201" s="176"/>
    </row>
    <row r="202" ht="19.5" customHeight="1">
      <c r="N202" s="176"/>
    </row>
    <row r="203" ht="19.5" customHeight="1">
      <c r="N203" s="176"/>
    </row>
    <row r="204" ht="19.5" customHeight="1">
      <c r="N204" s="176"/>
    </row>
    <row r="205" ht="19.5" customHeight="1">
      <c r="N205" s="176"/>
    </row>
    <row r="206" ht="19.5" customHeight="1">
      <c r="N206" s="176"/>
    </row>
    <row r="207" ht="19.5" customHeight="1">
      <c r="N207" s="176"/>
    </row>
    <row r="208" ht="19.5" customHeight="1">
      <c r="N208" s="176"/>
    </row>
    <row r="209" ht="19.5" customHeight="1">
      <c r="N209" s="176"/>
    </row>
    <row r="210" ht="19.5" customHeight="1">
      <c r="N210" s="176"/>
    </row>
    <row r="211" ht="19.5" customHeight="1">
      <c r="N211" s="176"/>
    </row>
    <row r="212" ht="19.5" customHeight="1">
      <c r="N212" s="176"/>
    </row>
    <row r="213" ht="19.5" customHeight="1">
      <c r="N213" s="176"/>
    </row>
    <row r="214" ht="19.5" customHeight="1">
      <c r="N214" s="176"/>
    </row>
    <row r="215" ht="19.5" customHeight="1">
      <c r="N215" s="176"/>
    </row>
    <row r="216" ht="19.5" customHeight="1">
      <c r="N216" s="176"/>
    </row>
    <row r="217" ht="19.5" customHeight="1">
      <c r="N217" s="176"/>
    </row>
    <row r="218" ht="19.5" customHeight="1">
      <c r="N218" s="176"/>
    </row>
    <row r="219" ht="19.5" customHeight="1">
      <c r="N219" s="176"/>
    </row>
    <row r="220" ht="19.5" customHeight="1">
      <c r="N220" s="176"/>
    </row>
    <row r="221" ht="19.5" customHeight="1">
      <c r="N221" s="176"/>
    </row>
    <row r="222" ht="19.5" customHeight="1">
      <c r="N222" s="176"/>
    </row>
    <row r="223" ht="19.5" customHeight="1">
      <c r="N223" s="176"/>
    </row>
    <row r="224" ht="19.5" customHeight="1">
      <c r="N224" s="176"/>
    </row>
    <row r="225" ht="19.5" customHeight="1">
      <c r="N225" s="176"/>
    </row>
    <row r="226" ht="19.5" customHeight="1">
      <c r="N226" s="176"/>
    </row>
    <row r="227" ht="19.5" customHeight="1">
      <c r="N227" s="176"/>
    </row>
    <row r="228" ht="19.5" customHeight="1">
      <c r="N228" s="176"/>
    </row>
    <row r="229" ht="19.5" customHeight="1">
      <c r="N229" s="176"/>
    </row>
    <row r="230" ht="19.5" customHeight="1">
      <c r="N230" s="176"/>
    </row>
    <row r="231" ht="19.5" customHeight="1">
      <c r="N231" s="176"/>
    </row>
    <row r="232" ht="19.5" customHeight="1">
      <c r="N232" s="176"/>
    </row>
    <row r="233" ht="19.5" customHeight="1">
      <c r="N233" s="176"/>
    </row>
    <row r="234" ht="19.5" customHeight="1">
      <c r="N234" s="176"/>
    </row>
    <row r="235" ht="19.5" customHeight="1">
      <c r="N235" s="176"/>
    </row>
    <row r="236" ht="19.5" customHeight="1">
      <c r="N236" s="176"/>
    </row>
    <row r="237" ht="19.5" customHeight="1">
      <c r="N237" s="176"/>
    </row>
    <row r="238" ht="19.5" customHeight="1">
      <c r="N238" s="176"/>
    </row>
    <row r="239" ht="19.5" customHeight="1">
      <c r="N239" s="176"/>
    </row>
    <row r="240" ht="19.5" customHeight="1">
      <c r="N240" s="176"/>
    </row>
    <row r="241" ht="19.5" customHeight="1">
      <c r="N241" s="176"/>
    </row>
    <row r="242" ht="19.5" customHeight="1">
      <c r="N242" s="176"/>
    </row>
    <row r="243" ht="19.5" customHeight="1">
      <c r="N243" s="176"/>
    </row>
    <row r="244" ht="19.5" customHeight="1">
      <c r="N244" s="176"/>
    </row>
    <row r="245" ht="19.5" customHeight="1">
      <c r="N245" s="176"/>
    </row>
    <row r="246" ht="19.5" customHeight="1">
      <c r="N246" s="176"/>
    </row>
    <row r="247" ht="19.5" customHeight="1">
      <c r="N247" s="176"/>
    </row>
    <row r="248" ht="19.5" customHeight="1">
      <c r="N248" s="176"/>
    </row>
    <row r="249" ht="19.5" customHeight="1">
      <c r="N249" s="176"/>
    </row>
    <row r="250" ht="19.5" customHeight="1">
      <c r="N250" s="176"/>
    </row>
    <row r="251" ht="19.5" customHeight="1">
      <c r="N251" s="176"/>
    </row>
    <row r="252" ht="19.5" customHeight="1">
      <c r="N252" s="176"/>
    </row>
    <row r="253" ht="19.5" customHeight="1">
      <c r="N253" s="176"/>
    </row>
    <row r="254" ht="19.5" customHeight="1">
      <c r="N254" s="176"/>
    </row>
    <row r="255" ht="19.5" customHeight="1">
      <c r="N255" s="176"/>
    </row>
    <row r="256" ht="19.5" customHeight="1">
      <c r="N256" s="176"/>
    </row>
    <row r="257" ht="19.5" customHeight="1">
      <c r="N257" s="176"/>
    </row>
    <row r="258" ht="19.5" customHeight="1">
      <c r="N258" s="176"/>
    </row>
    <row r="259" ht="19.5" customHeight="1">
      <c r="N259" s="176"/>
    </row>
    <row r="260" ht="19.5" customHeight="1">
      <c r="N260" s="176"/>
    </row>
    <row r="261" ht="19.5" customHeight="1">
      <c r="N261" s="176"/>
    </row>
    <row r="262" ht="19.5" customHeight="1">
      <c r="N262" s="176"/>
    </row>
    <row r="263" ht="19.5" customHeight="1">
      <c r="N263" s="176"/>
    </row>
    <row r="264" ht="19.5" customHeight="1">
      <c r="N264" s="176"/>
    </row>
    <row r="265" ht="19.5" customHeight="1">
      <c r="N265" s="176"/>
    </row>
    <row r="266" ht="19.5" customHeight="1">
      <c r="N266" s="176"/>
    </row>
    <row r="267" ht="19.5" customHeight="1">
      <c r="N267" s="176"/>
    </row>
    <row r="268" ht="19.5" customHeight="1">
      <c r="N268" s="176"/>
    </row>
    <row r="269" ht="19.5" customHeight="1">
      <c r="N269" s="176"/>
    </row>
    <row r="270" ht="19.5" customHeight="1">
      <c r="N270" s="176"/>
    </row>
    <row r="271" ht="19.5" customHeight="1">
      <c r="N271" s="176"/>
    </row>
    <row r="272" ht="19.5" customHeight="1">
      <c r="N272" s="176"/>
    </row>
    <row r="273" ht="19.5" customHeight="1">
      <c r="N273" s="176"/>
    </row>
    <row r="274" ht="19.5" customHeight="1">
      <c r="N274" s="176"/>
    </row>
    <row r="275" ht="19.5" customHeight="1">
      <c r="N275" s="176"/>
    </row>
    <row r="276" ht="19.5" customHeight="1">
      <c r="N276" s="176"/>
    </row>
    <row r="277" ht="19.5" customHeight="1">
      <c r="N277" s="176"/>
    </row>
    <row r="278" ht="19.5" customHeight="1">
      <c r="N278" s="176"/>
    </row>
    <row r="279" ht="19.5" customHeight="1">
      <c r="N279" s="176"/>
    </row>
    <row r="280" ht="19.5" customHeight="1">
      <c r="N280" s="176"/>
    </row>
    <row r="281" ht="19.5" customHeight="1">
      <c r="N281" s="176"/>
    </row>
    <row r="282" ht="19.5" customHeight="1">
      <c r="N282" s="176"/>
    </row>
    <row r="283" ht="19.5" customHeight="1">
      <c r="N283" s="176"/>
    </row>
    <row r="284" ht="19.5" customHeight="1">
      <c r="N284" s="176"/>
    </row>
    <row r="285" ht="19.5" customHeight="1">
      <c r="N285" s="176"/>
    </row>
    <row r="286" ht="19.5" customHeight="1">
      <c r="N286" s="176"/>
    </row>
    <row r="287" ht="19.5" customHeight="1">
      <c r="N287" s="176"/>
    </row>
    <row r="288" ht="19.5" customHeight="1">
      <c r="N288" s="176"/>
    </row>
    <row r="289" ht="19.5" customHeight="1">
      <c r="N289" s="176"/>
    </row>
    <row r="290" ht="19.5" customHeight="1">
      <c r="N290" s="176"/>
    </row>
    <row r="291" ht="19.5" customHeight="1">
      <c r="N291" s="176"/>
    </row>
    <row r="292" ht="19.5" customHeight="1">
      <c r="N292" s="176"/>
    </row>
    <row r="293" ht="19.5" customHeight="1">
      <c r="N293" s="176"/>
    </row>
    <row r="294" ht="19.5" customHeight="1">
      <c r="N294" s="176"/>
    </row>
    <row r="295" ht="19.5" customHeight="1">
      <c r="N295" s="176"/>
    </row>
    <row r="296" ht="19.5" customHeight="1">
      <c r="N296" s="176"/>
    </row>
    <row r="297" ht="19.5" customHeight="1">
      <c r="N297" s="176"/>
    </row>
    <row r="298" ht="19.5" customHeight="1">
      <c r="N298" s="176"/>
    </row>
    <row r="299" ht="19.5" customHeight="1">
      <c r="N299" s="176"/>
    </row>
    <row r="300" ht="19.5" customHeight="1">
      <c r="N300" s="176"/>
    </row>
    <row r="301" ht="19.5" customHeight="1">
      <c r="N301" s="176"/>
    </row>
    <row r="302" ht="19.5" customHeight="1">
      <c r="N302" s="176"/>
    </row>
    <row r="303" ht="19.5" customHeight="1">
      <c r="N303" s="176"/>
    </row>
    <row r="304" ht="19.5" customHeight="1">
      <c r="N304" s="176"/>
    </row>
    <row r="305" ht="19.5" customHeight="1">
      <c r="N305" s="176"/>
    </row>
    <row r="306" ht="19.5" customHeight="1">
      <c r="N306" s="176"/>
    </row>
    <row r="307" ht="19.5" customHeight="1">
      <c r="N307" s="176"/>
    </row>
    <row r="308" ht="19.5" customHeight="1">
      <c r="N308" s="176"/>
    </row>
    <row r="309" ht="19.5" customHeight="1">
      <c r="N309" s="176"/>
    </row>
    <row r="310" ht="19.5" customHeight="1">
      <c r="N310" s="176"/>
    </row>
    <row r="311" ht="19.5" customHeight="1">
      <c r="N311" s="176"/>
    </row>
    <row r="312" ht="19.5" customHeight="1">
      <c r="N312" s="176"/>
    </row>
    <row r="313" ht="19.5" customHeight="1">
      <c r="N313" s="176"/>
    </row>
    <row r="314" ht="19.5" customHeight="1">
      <c r="N314" s="176"/>
    </row>
    <row r="315" ht="19.5" customHeight="1">
      <c r="N315" s="176"/>
    </row>
    <row r="316" ht="19.5" customHeight="1">
      <c r="N316" s="176"/>
    </row>
    <row r="317" ht="19.5" customHeight="1">
      <c r="N317" s="176"/>
    </row>
    <row r="318" ht="19.5" customHeight="1">
      <c r="N318" s="176"/>
    </row>
    <row r="319" ht="19.5" customHeight="1">
      <c r="N319" s="176"/>
    </row>
    <row r="320" ht="19.5" customHeight="1">
      <c r="N320" s="176"/>
    </row>
    <row r="321" ht="19.5" customHeight="1">
      <c r="N321" s="176"/>
    </row>
    <row r="322" ht="19.5" customHeight="1">
      <c r="N322" s="176"/>
    </row>
    <row r="323" ht="19.5" customHeight="1">
      <c r="N323" s="176"/>
    </row>
    <row r="324" ht="19.5" customHeight="1">
      <c r="N324" s="176"/>
    </row>
    <row r="325" ht="19.5" customHeight="1">
      <c r="N325" s="176"/>
    </row>
    <row r="326" ht="19.5" customHeight="1">
      <c r="N326" s="176"/>
    </row>
    <row r="327" ht="19.5" customHeight="1">
      <c r="N327" s="176"/>
    </row>
    <row r="328" ht="19.5" customHeight="1">
      <c r="N328" s="176"/>
    </row>
    <row r="329" ht="19.5" customHeight="1">
      <c r="N329" s="176"/>
    </row>
    <row r="330" ht="19.5" customHeight="1">
      <c r="N330" s="176"/>
    </row>
    <row r="331" ht="19.5" customHeight="1">
      <c r="N331" s="176"/>
    </row>
    <row r="332" ht="19.5" customHeight="1">
      <c r="N332" s="176"/>
    </row>
    <row r="333" ht="19.5" customHeight="1">
      <c r="N333" s="176"/>
    </row>
    <row r="334" ht="19.5" customHeight="1">
      <c r="N334" s="176"/>
    </row>
    <row r="335" ht="19.5" customHeight="1">
      <c r="N335" s="176"/>
    </row>
    <row r="336" ht="19.5" customHeight="1">
      <c r="N336" s="176"/>
    </row>
    <row r="337" ht="19.5" customHeight="1">
      <c r="N337" s="176"/>
    </row>
    <row r="338" ht="19.5" customHeight="1">
      <c r="N338" s="176"/>
    </row>
    <row r="339" ht="19.5" customHeight="1">
      <c r="N339" s="176"/>
    </row>
    <row r="340" ht="19.5" customHeight="1">
      <c r="N340" s="176"/>
    </row>
    <row r="341" ht="19.5" customHeight="1">
      <c r="N341" s="176"/>
    </row>
    <row r="342" ht="19.5" customHeight="1">
      <c r="N342" s="176"/>
    </row>
    <row r="343" ht="19.5" customHeight="1">
      <c r="N343" s="176"/>
    </row>
    <row r="344" ht="19.5" customHeight="1">
      <c r="N344" s="176"/>
    </row>
    <row r="345" ht="19.5" customHeight="1">
      <c r="N345" s="176"/>
    </row>
    <row r="346" ht="19.5" customHeight="1">
      <c r="N346" s="176"/>
    </row>
    <row r="347" ht="19.5" customHeight="1">
      <c r="N347" s="176"/>
    </row>
    <row r="348" ht="19.5" customHeight="1">
      <c r="N348" s="176"/>
    </row>
    <row r="349" ht="19.5" customHeight="1">
      <c r="N349" s="176"/>
    </row>
    <row r="350" ht="19.5" customHeight="1">
      <c r="N350" s="176"/>
    </row>
    <row r="351" ht="19.5" customHeight="1">
      <c r="N351" s="176"/>
    </row>
    <row r="352" ht="19.5" customHeight="1">
      <c r="N352" s="176"/>
    </row>
    <row r="353" ht="19.5" customHeight="1">
      <c r="N353" s="176"/>
    </row>
    <row r="354" ht="19.5" customHeight="1">
      <c r="N354" s="176"/>
    </row>
    <row r="355" ht="19.5" customHeight="1">
      <c r="N355" s="176"/>
    </row>
    <row r="356" ht="19.5" customHeight="1">
      <c r="N356" s="176"/>
    </row>
    <row r="357" ht="19.5" customHeight="1">
      <c r="N357" s="176"/>
    </row>
    <row r="358" ht="19.5" customHeight="1">
      <c r="N358" s="176"/>
    </row>
    <row r="359" ht="19.5" customHeight="1">
      <c r="N359" s="176"/>
    </row>
    <row r="360" ht="19.5" customHeight="1">
      <c r="N360" s="176"/>
    </row>
    <row r="361" ht="19.5" customHeight="1">
      <c r="N361" s="176"/>
    </row>
    <row r="362" ht="19.5" customHeight="1">
      <c r="N362" s="176"/>
    </row>
    <row r="363" ht="19.5" customHeight="1">
      <c r="N363" s="176"/>
    </row>
    <row r="364" ht="19.5" customHeight="1">
      <c r="N364" s="176"/>
    </row>
    <row r="365" ht="19.5" customHeight="1">
      <c r="N365" s="176"/>
    </row>
    <row r="366" ht="19.5" customHeight="1">
      <c r="N366" s="176"/>
    </row>
    <row r="367" ht="19.5" customHeight="1">
      <c r="N367" s="176"/>
    </row>
    <row r="368" ht="19.5" customHeight="1">
      <c r="N368" s="176"/>
    </row>
    <row r="369" ht="19.5" customHeight="1">
      <c r="N369" s="176"/>
    </row>
    <row r="370" ht="19.5" customHeight="1">
      <c r="N370" s="176"/>
    </row>
    <row r="371" ht="19.5" customHeight="1">
      <c r="N371" s="176"/>
    </row>
    <row r="372" ht="19.5" customHeight="1">
      <c r="N372" s="176"/>
    </row>
    <row r="373" ht="19.5" customHeight="1">
      <c r="N373" s="176"/>
    </row>
    <row r="374" ht="19.5" customHeight="1">
      <c r="N374" s="176"/>
    </row>
    <row r="375" ht="19.5" customHeight="1">
      <c r="N375" s="176"/>
    </row>
    <row r="376" ht="19.5" customHeight="1">
      <c r="N376" s="176"/>
    </row>
    <row r="377" ht="19.5" customHeight="1">
      <c r="N377" s="176"/>
    </row>
    <row r="378" ht="19.5" customHeight="1">
      <c r="N378" s="176"/>
    </row>
    <row r="379" ht="19.5" customHeight="1">
      <c r="N379" s="176"/>
    </row>
    <row r="380" ht="19.5" customHeight="1">
      <c r="N380" s="176"/>
    </row>
    <row r="381" ht="19.5" customHeight="1">
      <c r="N381" s="176"/>
    </row>
    <row r="382" ht="19.5" customHeight="1">
      <c r="N382" s="176"/>
    </row>
    <row r="383" ht="19.5" customHeight="1">
      <c r="N383" s="176"/>
    </row>
    <row r="384" ht="19.5" customHeight="1">
      <c r="N384" s="176"/>
    </row>
    <row r="385" ht="19.5" customHeight="1">
      <c r="N385" s="176"/>
    </row>
    <row r="386" ht="19.5" customHeight="1">
      <c r="N386" s="176"/>
    </row>
    <row r="387" ht="19.5" customHeight="1">
      <c r="N387" s="176"/>
    </row>
    <row r="388" ht="19.5" customHeight="1">
      <c r="N388" s="176"/>
    </row>
    <row r="389" ht="19.5" customHeight="1">
      <c r="N389" s="176"/>
    </row>
    <row r="390" ht="19.5" customHeight="1">
      <c r="N390" s="176"/>
    </row>
    <row r="391" ht="19.5" customHeight="1">
      <c r="N391" s="176"/>
    </row>
    <row r="392" ht="19.5" customHeight="1">
      <c r="N392" s="176"/>
    </row>
    <row r="393" ht="19.5" customHeight="1">
      <c r="N393" s="176"/>
    </row>
    <row r="394" ht="19.5" customHeight="1">
      <c r="N394" s="176"/>
    </row>
    <row r="395" ht="19.5" customHeight="1">
      <c r="N395" s="176"/>
    </row>
    <row r="396" ht="19.5" customHeight="1">
      <c r="N396" s="176"/>
    </row>
    <row r="397" ht="19.5" customHeight="1">
      <c r="N397" s="176"/>
    </row>
    <row r="398" ht="19.5" customHeight="1">
      <c r="N398" s="176"/>
    </row>
    <row r="399" ht="19.5" customHeight="1">
      <c r="N399" s="176"/>
    </row>
    <row r="400" ht="19.5" customHeight="1">
      <c r="N400" s="176"/>
    </row>
    <row r="401" ht="19.5" customHeight="1">
      <c r="N401" s="176"/>
    </row>
    <row r="402" ht="19.5" customHeight="1">
      <c r="N402" s="176"/>
    </row>
    <row r="403" ht="19.5" customHeight="1">
      <c r="N403" s="176"/>
    </row>
    <row r="404" ht="19.5" customHeight="1">
      <c r="N404" s="176"/>
    </row>
    <row r="405" ht="19.5" customHeight="1">
      <c r="N405" s="176"/>
    </row>
    <row r="406" ht="19.5" customHeight="1">
      <c r="N406" s="176"/>
    </row>
    <row r="407" ht="19.5" customHeight="1">
      <c r="N407" s="176"/>
    </row>
    <row r="408" ht="19.5" customHeight="1">
      <c r="N408" s="176"/>
    </row>
    <row r="409" ht="19.5" customHeight="1">
      <c r="N409" s="176"/>
    </row>
    <row r="410" ht="19.5" customHeight="1">
      <c r="N410" s="176"/>
    </row>
    <row r="411" ht="19.5" customHeight="1">
      <c r="N411" s="176"/>
    </row>
    <row r="412" ht="19.5" customHeight="1">
      <c r="N412" s="176"/>
    </row>
    <row r="413" ht="19.5" customHeight="1">
      <c r="N413" s="176"/>
    </row>
    <row r="414" ht="19.5" customHeight="1">
      <c r="N414" s="176"/>
    </row>
    <row r="415" ht="19.5" customHeight="1">
      <c r="N415" s="176"/>
    </row>
    <row r="416" ht="19.5" customHeight="1">
      <c r="N416" s="176"/>
    </row>
    <row r="417" ht="19.5" customHeight="1">
      <c r="N417" s="176"/>
    </row>
    <row r="418" ht="19.5" customHeight="1">
      <c r="N418" s="176"/>
    </row>
    <row r="419" ht="19.5" customHeight="1">
      <c r="N419" s="176"/>
    </row>
    <row r="420" ht="19.5" customHeight="1">
      <c r="N420" s="176"/>
    </row>
    <row r="421" ht="19.5" customHeight="1">
      <c r="N421" s="176"/>
    </row>
    <row r="422" ht="19.5" customHeight="1">
      <c r="N422" s="176"/>
    </row>
    <row r="423" ht="19.5" customHeight="1">
      <c r="N423" s="176"/>
    </row>
    <row r="424" ht="19.5" customHeight="1">
      <c r="N424" s="176"/>
    </row>
    <row r="425" ht="19.5" customHeight="1">
      <c r="N425" s="176"/>
    </row>
    <row r="426" ht="19.5" customHeight="1">
      <c r="N426" s="176"/>
    </row>
    <row r="427" ht="19.5" customHeight="1">
      <c r="N427" s="176"/>
    </row>
    <row r="428" ht="19.5" customHeight="1">
      <c r="N428" s="176"/>
    </row>
    <row r="429" ht="19.5" customHeight="1">
      <c r="N429" s="176"/>
    </row>
    <row r="430" ht="19.5" customHeight="1">
      <c r="N430" s="176"/>
    </row>
    <row r="431" ht="19.5" customHeight="1">
      <c r="N431" s="176"/>
    </row>
    <row r="432" ht="19.5" customHeight="1">
      <c r="N432" s="176"/>
    </row>
    <row r="433" ht="19.5" customHeight="1">
      <c r="N433" s="176"/>
    </row>
    <row r="434" ht="19.5" customHeight="1">
      <c r="N434" s="176"/>
    </row>
    <row r="435" ht="19.5" customHeight="1">
      <c r="N435" s="176"/>
    </row>
    <row r="436" ht="19.5" customHeight="1">
      <c r="N436" s="176"/>
    </row>
    <row r="437" ht="19.5" customHeight="1">
      <c r="N437" s="176"/>
    </row>
    <row r="438" ht="19.5" customHeight="1">
      <c r="N438" s="176"/>
    </row>
    <row r="439" ht="19.5" customHeight="1">
      <c r="N439" s="176"/>
    </row>
    <row r="440" ht="19.5" customHeight="1">
      <c r="N440" s="176"/>
    </row>
    <row r="441" ht="19.5" customHeight="1">
      <c r="N441" s="176"/>
    </row>
    <row r="442" ht="19.5" customHeight="1">
      <c r="N442" s="176"/>
    </row>
    <row r="443" ht="19.5" customHeight="1">
      <c r="N443" s="176"/>
    </row>
    <row r="444" ht="19.5" customHeight="1">
      <c r="N444" s="176"/>
    </row>
    <row r="445" ht="19.5" customHeight="1">
      <c r="N445" s="176"/>
    </row>
    <row r="446" ht="19.5" customHeight="1">
      <c r="N446" s="176"/>
    </row>
    <row r="447" ht="19.5" customHeight="1">
      <c r="N447" s="176"/>
    </row>
    <row r="448" ht="19.5" customHeight="1">
      <c r="N448" s="176"/>
    </row>
    <row r="449" ht="19.5" customHeight="1">
      <c r="N449" s="176"/>
    </row>
    <row r="450" ht="19.5" customHeight="1">
      <c r="N450" s="176"/>
    </row>
    <row r="451" ht="19.5" customHeight="1">
      <c r="N451" s="176"/>
    </row>
    <row r="452" ht="19.5" customHeight="1">
      <c r="N452" s="176"/>
    </row>
    <row r="453" ht="19.5" customHeight="1">
      <c r="N453" s="176"/>
    </row>
    <row r="454" ht="19.5" customHeight="1">
      <c r="N454" s="176"/>
    </row>
    <row r="455" ht="19.5" customHeight="1">
      <c r="N455" s="176"/>
    </row>
    <row r="456" ht="19.5" customHeight="1">
      <c r="N456" s="176"/>
    </row>
    <row r="457" ht="19.5" customHeight="1">
      <c r="N457" s="176"/>
    </row>
    <row r="458" ht="19.5" customHeight="1">
      <c r="N458" s="176"/>
    </row>
    <row r="459" ht="19.5" customHeight="1">
      <c r="N459" s="176"/>
    </row>
    <row r="460" ht="19.5" customHeight="1">
      <c r="N460" s="176"/>
    </row>
    <row r="461" ht="19.5" customHeight="1">
      <c r="N461" s="176"/>
    </row>
    <row r="462" ht="19.5" customHeight="1">
      <c r="N462" s="176"/>
    </row>
    <row r="463" ht="19.5" customHeight="1">
      <c r="N463" s="176"/>
    </row>
    <row r="464" ht="19.5" customHeight="1">
      <c r="N464" s="176"/>
    </row>
    <row r="465" ht="19.5" customHeight="1">
      <c r="N465" s="176"/>
    </row>
    <row r="466" ht="19.5" customHeight="1">
      <c r="N466" s="176"/>
    </row>
    <row r="467" ht="19.5" customHeight="1">
      <c r="N467" s="176"/>
    </row>
    <row r="468" ht="19.5" customHeight="1">
      <c r="N468" s="176"/>
    </row>
    <row r="469" ht="19.5" customHeight="1">
      <c r="N469" s="176"/>
    </row>
    <row r="470" ht="19.5" customHeight="1">
      <c r="N470" s="176"/>
    </row>
    <row r="471" ht="19.5" customHeight="1">
      <c r="N471" s="176"/>
    </row>
    <row r="472" ht="19.5" customHeight="1">
      <c r="N472" s="176"/>
    </row>
    <row r="473" ht="19.5" customHeight="1">
      <c r="N473" s="176"/>
    </row>
    <row r="474" ht="19.5" customHeight="1">
      <c r="N474" s="176"/>
    </row>
    <row r="475" ht="19.5" customHeight="1">
      <c r="N475" s="176"/>
    </row>
    <row r="476" ht="19.5" customHeight="1">
      <c r="N476" s="176"/>
    </row>
    <row r="477" ht="19.5" customHeight="1">
      <c r="N477" s="176"/>
    </row>
    <row r="478" ht="19.5" customHeight="1">
      <c r="N478" s="176"/>
    </row>
    <row r="479" ht="19.5" customHeight="1">
      <c r="N479" s="176"/>
    </row>
    <row r="480" ht="19.5" customHeight="1">
      <c r="N480" s="176"/>
    </row>
    <row r="481" ht="19.5" customHeight="1">
      <c r="N481" s="176"/>
    </row>
    <row r="482" ht="19.5" customHeight="1">
      <c r="N482" s="176"/>
    </row>
    <row r="483" ht="19.5" customHeight="1">
      <c r="N483" s="176"/>
    </row>
    <row r="484" ht="19.5" customHeight="1">
      <c r="N484" s="176"/>
    </row>
    <row r="485" ht="19.5" customHeight="1">
      <c r="N485" s="176"/>
    </row>
    <row r="486" ht="19.5" customHeight="1">
      <c r="N486" s="176"/>
    </row>
    <row r="487" ht="19.5" customHeight="1">
      <c r="N487" s="176"/>
    </row>
    <row r="488" ht="19.5" customHeight="1">
      <c r="N488" s="176"/>
    </row>
    <row r="489" ht="19.5" customHeight="1">
      <c r="N489" s="176"/>
    </row>
    <row r="490" ht="19.5" customHeight="1">
      <c r="N490" s="176"/>
    </row>
    <row r="491" ht="19.5" customHeight="1">
      <c r="N491" s="176"/>
    </row>
    <row r="492" ht="19.5" customHeight="1">
      <c r="N492" s="176"/>
    </row>
    <row r="493" ht="19.5" customHeight="1">
      <c r="N493" s="176"/>
    </row>
    <row r="494" ht="19.5" customHeight="1">
      <c r="N494" s="176"/>
    </row>
    <row r="495" ht="19.5" customHeight="1">
      <c r="N495" s="176"/>
    </row>
    <row r="496" ht="19.5" customHeight="1">
      <c r="N496" s="176"/>
    </row>
    <row r="497" ht="19.5" customHeight="1">
      <c r="N497" s="176"/>
    </row>
    <row r="498" ht="19.5" customHeight="1">
      <c r="N498" s="176"/>
    </row>
    <row r="499" ht="19.5" customHeight="1">
      <c r="N499" s="176"/>
    </row>
    <row r="500" ht="19.5" customHeight="1">
      <c r="N500" s="176"/>
    </row>
    <row r="501" ht="19.5" customHeight="1">
      <c r="N501" s="176"/>
    </row>
    <row r="502" ht="19.5" customHeight="1">
      <c r="N502" s="176"/>
    </row>
    <row r="503" ht="19.5" customHeight="1">
      <c r="N503" s="176"/>
    </row>
    <row r="504" ht="19.5" customHeight="1">
      <c r="N504" s="176"/>
    </row>
    <row r="505" ht="19.5" customHeight="1">
      <c r="N505" s="176"/>
    </row>
    <row r="506" ht="19.5" customHeight="1">
      <c r="N506" s="176"/>
    </row>
    <row r="507" ht="19.5" customHeight="1">
      <c r="N507" s="176"/>
    </row>
    <row r="508" ht="19.5" customHeight="1">
      <c r="N508" s="176"/>
    </row>
    <row r="509" ht="19.5" customHeight="1">
      <c r="N509" s="176"/>
    </row>
    <row r="510" ht="19.5" customHeight="1">
      <c r="N510" s="176"/>
    </row>
    <row r="511" ht="19.5" customHeight="1">
      <c r="N511" s="176"/>
    </row>
    <row r="512" ht="19.5" customHeight="1">
      <c r="N512" s="176"/>
    </row>
    <row r="513" ht="19.5" customHeight="1">
      <c r="N513" s="176"/>
    </row>
    <row r="514" ht="19.5" customHeight="1">
      <c r="N514" s="176"/>
    </row>
    <row r="515" ht="19.5" customHeight="1">
      <c r="N515" s="176"/>
    </row>
    <row r="516" ht="19.5" customHeight="1">
      <c r="N516" s="176"/>
    </row>
    <row r="517" ht="19.5" customHeight="1">
      <c r="N517" s="176"/>
    </row>
    <row r="518" ht="19.5" customHeight="1">
      <c r="N518" s="176"/>
    </row>
    <row r="519" ht="19.5" customHeight="1">
      <c r="N519" s="176"/>
    </row>
    <row r="520" ht="19.5" customHeight="1">
      <c r="N520" s="176"/>
    </row>
    <row r="521" ht="19.5" customHeight="1">
      <c r="N521" s="176"/>
    </row>
    <row r="522" ht="19.5" customHeight="1">
      <c r="N522" s="176"/>
    </row>
    <row r="523" ht="19.5" customHeight="1">
      <c r="N523" s="176"/>
    </row>
    <row r="524" ht="19.5" customHeight="1">
      <c r="N524" s="176"/>
    </row>
    <row r="525" ht="19.5" customHeight="1">
      <c r="N525" s="176"/>
    </row>
    <row r="526" ht="19.5" customHeight="1">
      <c r="N526" s="176"/>
    </row>
    <row r="527" ht="19.5" customHeight="1">
      <c r="N527" s="176"/>
    </row>
    <row r="528" ht="19.5" customHeight="1">
      <c r="N528" s="176"/>
    </row>
    <row r="529" ht="19.5" customHeight="1">
      <c r="N529" s="176"/>
    </row>
    <row r="530" ht="19.5" customHeight="1">
      <c r="N530" s="176"/>
    </row>
    <row r="531" ht="19.5" customHeight="1">
      <c r="N531" s="176"/>
    </row>
    <row r="532" ht="19.5" customHeight="1">
      <c r="N532" s="176"/>
    </row>
    <row r="533" ht="19.5" customHeight="1">
      <c r="N533" s="176"/>
    </row>
    <row r="534" ht="19.5" customHeight="1">
      <c r="N534" s="176"/>
    </row>
    <row r="535" ht="19.5" customHeight="1">
      <c r="N535" s="176"/>
    </row>
    <row r="536" ht="19.5" customHeight="1">
      <c r="N536" s="176"/>
    </row>
    <row r="537" ht="19.5" customHeight="1">
      <c r="N537" s="176"/>
    </row>
    <row r="538" ht="19.5" customHeight="1">
      <c r="N538" s="176"/>
    </row>
    <row r="539" ht="19.5" customHeight="1">
      <c r="N539" s="176"/>
    </row>
    <row r="540" ht="19.5" customHeight="1">
      <c r="N540" s="176"/>
    </row>
    <row r="541" ht="19.5" customHeight="1">
      <c r="N541" s="176"/>
    </row>
    <row r="542" ht="19.5" customHeight="1">
      <c r="N542" s="176"/>
    </row>
    <row r="543" ht="19.5" customHeight="1">
      <c r="N543" s="176"/>
    </row>
    <row r="544" ht="19.5" customHeight="1">
      <c r="N544" s="176"/>
    </row>
    <row r="545" ht="19.5" customHeight="1">
      <c r="N545" s="176"/>
    </row>
    <row r="546" ht="19.5" customHeight="1">
      <c r="N546" s="176"/>
    </row>
    <row r="547" ht="19.5" customHeight="1">
      <c r="N547" s="176"/>
    </row>
    <row r="548" ht="19.5" customHeight="1">
      <c r="N548" s="176"/>
    </row>
    <row r="549" ht="19.5" customHeight="1">
      <c r="N549" s="176"/>
    </row>
    <row r="550" ht="19.5" customHeight="1">
      <c r="N550" s="176"/>
    </row>
    <row r="551" ht="19.5" customHeight="1">
      <c r="N551" s="176"/>
    </row>
    <row r="552" ht="19.5" customHeight="1">
      <c r="N552" s="176"/>
    </row>
    <row r="553" ht="19.5" customHeight="1">
      <c r="N553" s="176"/>
    </row>
    <row r="554" ht="19.5" customHeight="1">
      <c r="N554" s="176"/>
    </row>
    <row r="555" ht="19.5" customHeight="1">
      <c r="N555" s="176"/>
    </row>
    <row r="556" ht="19.5" customHeight="1">
      <c r="N556" s="176"/>
    </row>
    <row r="557" ht="19.5" customHeight="1">
      <c r="N557" s="176"/>
    </row>
    <row r="558" ht="19.5" customHeight="1">
      <c r="N558" s="176"/>
    </row>
    <row r="559" ht="19.5" customHeight="1">
      <c r="N559" s="176"/>
    </row>
    <row r="560" ht="19.5" customHeight="1">
      <c r="N560" s="176"/>
    </row>
    <row r="561" ht="19.5" customHeight="1">
      <c r="N561" s="176"/>
    </row>
    <row r="562" ht="19.5" customHeight="1">
      <c r="N562" s="176"/>
    </row>
    <row r="563" ht="19.5" customHeight="1">
      <c r="N563" s="176"/>
    </row>
    <row r="564" ht="19.5" customHeight="1">
      <c r="N564" s="176"/>
    </row>
    <row r="565" ht="19.5" customHeight="1">
      <c r="N565" s="176"/>
    </row>
    <row r="566" ht="19.5" customHeight="1">
      <c r="N566" s="176"/>
    </row>
    <row r="567" ht="19.5" customHeight="1">
      <c r="N567" s="176"/>
    </row>
    <row r="568" ht="19.5" customHeight="1">
      <c r="N568" s="176"/>
    </row>
    <row r="569" ht="19.5" customHeight="1">
      <c r="N569" s="176"/>
    </row>
    <row r="570" ht="19.5" customHeight="1">
      <c r="N570" s="176"/>
    </row>
    <row r="571" ht="19.5" customHeight="1">
      <c r="N571" s="176"/>
    </row>
    <row r="572" ht="19.5" customHeight="1">
      <c r="N572" s="176"/>
    </row>
    <row r="573" ht="19.5" customHeight="1">
      <c r="N573" s="176"/>
    </row>
    <row r="574" ht="19.5" customHeight="1">
      <c r="N574" s="176"/>
    </row>
    <row r="575" ht="19.5" customHeight="1">
      <c r="N575" s="176"/>
    </row>
    <row r="576" ht="19.5" customHeight="1">
      <c r="N576" s="176"/>
    </row>
    <row r="577" ht="19.5" customHeight="1">
      <c r="N577" s="176"/>
    </row>
    <row r="578" ht="19.5" customHeight="1">
      <c r="N578" s="176"/>
    </row>
    <row r="579" ht="19.5" customHeight="1">
      <c r="N579" s="176"/>
    </row>
    <row r="580" ht="19.5" customHeight="1">
      <c r="N580" s="176"/>
    </row>
    <row r="581" ht="19.5" customHeight="1">
      <c r="N581" s="176"/>
    </row>
    <row r="582" ht="19.5" customHeight="1">
      <c r="N582" s="176"/>
    </row>
    <row r="583" ht="19.5" customHeight="1">
      <c r="N583" s="176"/>
    </row>
    <row r="584" ht="19.5" customHeight="1">
      <c r="N584" s="176"/>
    </row>
    <row r="585" ht="19.5" customHeight="1">
      <c r="N585" s="176"/>
    </row>
    <row r="586" ht="19.5" customHeight="1">
      <c r="N586" s="176"/>
    </row>
    <row r="587" ht="19.5" customHeight="1">
      <c r="N587" s="176"/>
    </row>
    <row r="588" ht="19.5" customHeight="1">
      <c r="N588" s="176"/>
    </row>
    <row r="589" ht="19.5" customHeight="1">
      <c r="N589" s="176"/>
    </row>
    <row r="590" ht="19.5" customHeight="1">
      <c r="N590" s="176"/>
    </row>
    <row r="591" ht="19.5" customHeight="1">
      <c r="N591" s="176"/>
    </row>
    <row r="592" ht="19.5" customHeight="1">
      <c r="N592" s="176"/>
    </row>
    <row r="593" ht="19.5" customHeight="1">
      <c r="N593" s="176"/>
    </row>
    <row r="594" ht="19.5" customHeight="1">
      <c r="N594" s="176"/>
    </row>
    <row r="595" ht="19.5" customHeight="1">
      <c r="N595" s="176"/>
    </row>
    <row r="596" ht="19.5" customHeight="1">
      <c r="N596" s="176"/>
    </row>
    <row r="597" ht="19.5" customHeight="1">
      <c r="N597" s="176"/>
    </row>
    <row r="598" ht="19.5" customHeight="1">
      <c r="N598" s="176"/>
    </row>
    <row r="599" ht="19.5" customHeight="1">
      <c r="N599" s="176"/>
    </row>
    <row r="600" ht="19.5" customHeight="1">
      <c r="N600" s="176"/>
    </row>
    <row r="601" ht="19.5" customHeight="1">
      <c r="N601" s="176"/>
    </row>
    <row r="602" ht="19.5" customHeight="1">
      <c r="N602" s="176"/>
    </row>
    <row r="603" ht="19.5" customHeight="1">
      <c r="N603" s="176"/>
    </row>
    <row r="604" ht="19.5" customHeight="1">
      <c r="N604" s="176"/>
    </row>
    <row r="605" ht="19.5" customHeight="1">
      <c r="N605" s="176"/>
    </row>
    <row r="606" ht="19.5" customHeight="1">
      <c r="N606" s="176"/>
    </row>
    <row r="607" ht="19.5" customHeight="1">
      <c r="N607" s="176"/>
    </row>
    <row r="608" ht="19.5" customHeight="1">
      <c r="N608" s="176"/>
    </row>
    <row r="609" ht="19.5" customHeight="1">
      <c r="N609" s="176"/>
    </row>
    <row r="610" ht="19.5" customHeight="1">
      <c r="N610" s="176"/>
    </row>
    <row r="611" ht="19.5" customHeight="1">
      <c r="N611" s="176"/>
    </row>
    <row r="612" ht="19.5" customHeight="1">
      <c r="N612" s="176"/>
    </row>
    <row r="613" ht="19.5" customHeight="1">
      <c r="N613" s="176"/>
    </row>
    <row r="614" ht="19.5" customHeight="1">
      <c r="N614" s="176"/>
    </row>
    <row r="615" ht="19.5" customHeight="1">
      <c r="N615" s="176"/>
    </row>
    <row r="616" ht="19.5" customHeight="1">
      <c r="N616" s="176"/>
    </row>
    <row r="617" ht="19.5" customHeight="1">
      <c r="N617" s="176"/>
    </row>
    <row r="618" ht="19.5" customHeight="1">
      <c r="N618" s="176"/>
    </row>
    <row r="619" ht="19.5" customHeight="1">
      <c r="N619" s="176"/>
    </row>
    <row r="620" ht="19.5" customHeight="1">
      <c r="N620" s="176"/>
    </row>
    <row r="621" ht="19.5" customHeight="1">
      <c r="N621" s="176"/>
    </row>
    <row r="622" ht="19.5" customHeight="1">
      <c r="N622" s="176"/>
    </row>
    <row r="623" ht="19.5" customHeight="1">
      <c r="N623" s="176"/>
    </row>
    <row r="624" ht="19.5" customHeight="1">
      <c r="N624" s="176"/>
    </row>
    <row r="625" ht="19.5" customHeight="1">
      <c r="N625" s="176"/>
    </row>
    <row r="626" ht="19.5" customHeight="1">
      <c r="N626" s="176"/>
    </row>
    <row r="627" ht="19.5" customHeight="1">
      <c r="N627" s="176"/>
    </row>
    <row r="628" ht="19.5" customHeight="1">
      <c r="N628" s="176"/>
    </row>
    <row r="629" ht="19.5" customHeight="1">
      <c r="N629" s="176"/>
    </row>
    <row r="630" ht="19.5" customHeight="1">
      <c r="N630" s="176"/>
    </row>
    <row r="631" ht="19.5" customHeight="1">
      <c r="N631" s="176"/>
    </row>
    <row r="632" ht="19.5" customHeight="1">
      <c r="N632" s="176"/>
    </row>
    <row r="633" ht="19.5" customHeight="1">
      <c r="N633" s="176"/>
    </row>
    <row r="634" ht="19.5" customHeight="1">
      <c r="N634" s="176"/>
    </row>
    <row r="635" ht="19.5" customHeight="1">
      <c r="N635" s="176"/>
    </row>
    <row r="636" ht="19.5" customHeight="1">
      <c r="N636" s="176"/>
    </row>
    <row r="637" ht="19.5" customHeight="1">
      <c r="N637" s="176"/>
    </row>
    <row r="638" ht="19.5" customHeight="1">
      <c r="N638" s="176"/>
    </row>
    <row r="639" ht="19.5" customHeight="1">
      <c r="N639" s="176"/>
    </row>
    <row r="640" ht="19.5" customHeight="1">
      <c r="N640" s="176"/>
    </row>
    <row r="641" ht="19.5" customHeight="1">
      <c r="N641" s="176"/>
    </row>
    <row r="642" ht="19.5" customHeight="1">
      <c r="N642" s="176"/>
    </row>
    <row r="643" ht="19.5" customHeight="1">
      <c r="N643" s="176"/>
    </row>
    <row r="644" ht="19.5" customHeight="1">
      <c r="N644" s="176"/>
    </row>
    <row r="645" ht="19.5" customHeight="1">
      <c r="N645" s="176"/>
    </row>
    <row r="646" ht="19.5" customHeight="1">
      <c r="N646" s="176"/>
    </row>
    <row r="647" ht="19.5" customHeight="1">
      <c r="N647" s="176"/>
    </row>
    <row r="648" ht="19.5" customHeight="1">
      <c r="N648" s="176"/>
    </row>
    <row r="649" ht="19.5" customHeight="1">
      <c r="N649" s="176"/>
    </row>
    <row r="650" ht="19.5" customHeight="1">
      <c r="N650" s="176"/>
    </row>
    <row r="651" ht="19.5" customHeight="1">
      <c r="N651" s="176"/>
    </row>
    <row r="652" ht="19.5" customHeight="1">
      <c r="N652" s="176"/>
    </row>
    <row r="653" ht="19.5" customHeight="1">
      <c r="N653" s="176"/>
    </row>
    <row r="654" ht="19.5" customHeight="1">
      <c r="N654" s="176"/>
    </row>
    <row r="655" ht="19.5" customHeight="1">
      <c r="N655" s="176"/>
    </row>
    <row r="656" ht="19.5" customHeight="1">
      <c r="N656" s="176"/>
    </row>
    <row r="657" ht="19.5" customHeight="1">
      <c r="N657" s="176"/>
    </row>
    <row r="658" ht="19.5" customHeight="1">
      <c r="N658" s="176"/>
    </row>
    <row r="659" ht="19.5" customHeight="1">
      <c r="N659" s="176"/>
    </row>
    <row r="660" ht="19.5" customHeight="1">
      <c r="N660" s="176"/>
    </row>
    <row r="661" ht="19.5" customHeight="1">
      <c r="N661" s="176"/>
    </row>
    <row r="662" ht="19.5" customHeight="1">
      <c r="N662" s="176"/>
    </row>
    <row r="663" ht="19.5" customHeight="1">
      <c r="N663" s="176"/>
    </row>
    <row r="664" ht="19.5" customHeight="1">
      <c r="N664" s="176"/>
    </row>
    <row r="665" ht="19.5" customHeight="1">
      <c r="N665" s="176"/>
    </row>
    <row r="666" ht="19.5" customHeight="1">
      <c r="N666" s="176"/>
    </row>
    <row r="667" ht="19.5" customHeight="1">
      <c r="N667" s="176"/>
    </row>
    <row r="668" ht="19.5" customHeight="1">
      <c r="N668" s="176"/>
    </row>
    <row r="669" ht="19.5" customHeight="1">
      <c r="N669" s="176"/>
    </row>
    <row r="670" ht="19.5" customHeight="1">
      <c r="N670" s="176"/>
    </row>
    <row r="671" ht="19.5" customHeight="1">
      <c r="N671" s="176"/>
    </row>
    <row r="672" ht="19.5" customHeight="1">
      <c r="N672" s="176"/>
    </row>
    <row r="673" ht="19.5" customHeight="1">
      <c r="N673" s="176"/>
    </row>
    <row r="674" ht="19.5" customHeight="1">
      <c r="N674" s="176"/>
    </row>
    <row r="675" ht="19.5" customHeight="1">
      <c r="N675" s="176"/>
    </row>
    <row r="676" ht="19.5" customHeight="1">
      <c r="N676" s="176"/>
    </row>
    <row r="677" ht="19.5" customHeight="1">
      <c r="N677" s="176"/>
    </row>
    <row r="678" ht="19.5" customHeight="1">
      <c r="N678" s="176"/>
    </row>
    <row r="679" ht="19.5" customHeight="1">
      <c r="N679" s="176"/>
    </row>
    <row r="680" ht="19.5" customHeight="1">
      <c r="N680" s="176"/>
    </row>
    <row r="681" ht="19.5" customHeight="1">
      <c r="N681" s="176"/>
    </row>
    <row r="682" ht="19.5" customHeight="1">
      <c r="N682" s="176"/>
    </row>
    <row r="683" ht="19.5" customHeight="1">
      <c r="N683" s="176"/>
    </row>
    <row r="684" ht="19.5" customHeight="1">
      <c r="N684" s="176"/>
    </row>
    <row r="685" ht="19.5" customHeight="1">
      <c r="N685" s="176"/>
    </row>
    <row r="686" ht="19.5" customHeight="1">
      <c r="N686" s="176"/>
    </row>
    <row r="687" ht="19.5" customHeight="1">
      <c r="N687" s="176"/>
    </row>
    <row r="688" ht="19.5" customHeight="1">
      <c r="N688" s="176"/>
    </row>
    <row r="689" ht="19.5" customHeight="1">
      <c r="N689" s="176"/>
    </row>
    <row r="690" ht="19.5" customHeight="1">
      <c r="N690" s="176"/>
    </row>
    <row r="691" ht="19.5" customHeight="1">
      <c r="N691" s="176"/>
    </row>
    <row r="692" ht="19.5" customHeight="1">
      <c r="N692" s="176"/>
    </row>
    <row r="693" ht="19.5" customHeight="1">
      <c r="N693" s="176"/>
    </row>
    <row r="694" ht="19.5" customHeight="1">
      <c r="N694" s="176"/>
    </row>
    <row r="695" ht="19.5" customHeight="1">
      <c r="N695" s="176"/>
    </row>
    <row r="696" ht="19.5" customHeight="1">
      <c r="N696" s="176"/>
    </row>
    <row r="697" ht="19.5" customHeight="1">
      <c r="N697" s="176"/>
    </row>
    <row r="698" ht="19.5" customHeight="1">
      <c r="N698" s="176"/>
    </row>
    <row r="699" ht="19.5" customHeight="1">
      <c r="N699" s="176"/>
    </row>
    <row r="700" ht="19.5" customHeight="1">
      <c r="N700" s="176"/>
    </row>
    <row r="701" ht="19.5" customHeight="1">
      <c r="N701" s="176"/>
    </row>
    <row r="702" ht="19.5" customHeight="1">
      <c r="N702" s="176"/>
    </row>
    <row r="703" ht="19.5" customHeight="1">
      <c r="N703" s="176"/>
    </row>
    <row r="704" ht="19.5" customHeight="1">
      <c r="N704" s="176"/>
    </row>
    <row r="705" ht="19.5" customHeight="1">
      <c r="N705" s="176"/>
    </row>
    <row r="706" ht="19.5" customHeight="1">
      <c r="N706" s="176"/>
    </row>
    <row r="707" ht="19.5" customHeight="1">
      <c r="N707" s="176"/>
    </row>
    <row r="708" ht="19.5" customHeight="1">
      <c r="N708" s="176"/>
    </row>
    <row r="709" ht="19.5" customHeight="1">
      <c r="N709" s="176"/>
    </row>
    <row r="710" ht="19.5" customHeight="1">
      <c r="N710" s="176"/>
    </row>
    <row r="711" ht="19.5" customHeight="1">
      <c r="N711" s="176"/>
    </row>
    <row r="712" ht="19.5" customHeight="1">
      <c r="N712" s="176"/>
    </row>
    <row r="713" ht="19.5" customHeight="1">
      <c r="N713" s="176"/>
    </row>
    <row r="714" ht="19.5" customHeight="1">
      <c r="N714" s="176"/>
    </row>
    <row r="715" ht="19.5" customHeight="1">
      <c r="N715" s="176"/>
    </row>
    <row r="716" ht="19.5" customHeight="1">
      <c r="N716" s="176"/>
    </row>
    <row r="717" ht="19.5" customHeight="1">
      <c r="N717" s="176"/>
    </row>
    <row r="718" ht="19.5" customHeight="1">
      <c r="N718" s="176"/>
    </row>
    <row r="719" ht="19.5" customHeight="1">
      <c r="N719" s="176"/>
    </row>
    <row r="720" ht="19.5" customHeight="1">
      <c r="N720" s="176"/>
    </row>
    <row r="721" ht="19.5" customHeight="1">
      <c r="N721" s="176"/>
    </row>
    <row r="722" ht="19.5" customHeight="1">
      <c r="N722" s="176"/>
    </row>
    <row r="723" ht="19.5" customHeight="1">
      <c r="N723" s="176"/>
    </row>
    <row r="724" ht="19.5" customHeight="1">
      <c r="N724" s="176"/>
    </row>
    <row r="725" ht="19.5" customHeight="1">
      <c r="N725" s="176"/>
    </row>
    <row r="726" ht="19.5" customHeight="1">
      <c r="N726" s="176"/>
    </row>
    <row r="727" ht="19.5" customHeight="1">
      <c r="N727" s="176"/>
    </row>
    <row r="728" ht="19.5" customHeight="1">
      <c r="N728" s="176"/>
    </row>
    <row r="729" ht="19.5" customHeight="1">
      <c r="N729" s="176"/>
    </row>
    <row r="730" ht="19.5" customHeight="1">
      <c r="N730" s="176"/>
    </row>
    <row r="731" ht="19.5" customHeight="1">
      <c r="N731" s="176"/>
    </row>
    <row r="732" ht="19.5" customHeight="1">
      <c r="N732" s="176"/>
    </row>
    <row r="733" ht="19.5" customHeight="1">
      <c r="N733" s="176"/>
    </row>
    <row r="734" ht="19.5" customHeight="1">
      <c r="N734" s="176"/>
    </row>
    <row r="735" ht="19.5" customHeight="1">
      <c r="N735" s="176"/>
    </row>
    <row r="736" ht="19.5" customHeight="1">
      <c r="N736" s="176"/>
    </row>
    <row r="737" ht="19.5" customHeight="1">
      <c r="N737" s="176"/>
    </row>
    <row r="738" ht="19.5" customHeight="1">
      <c r="N738" s="176"/>
    </row>
    <row r="739" ht="19.5" customHeight="1">
      <c r="N739" s="176"/>
    </row>
    <row r="740" ht="19.5" customHeight="1">
      <c r="N740" s="176"/>
    </row>
    <row r="741" ht="19.5" customHeight="1">
      <c r="N741" s="176"/>
    </row>
    <row r="742" ht="19.5" customHeight="1">
      <c r="N742" s="176"/>
    </row>
    <row r="743" ht="19.5" customHeight="1">
      <c r="N743" s="176"/>
    </row>
    <row r="744" ht="19.5" customHeight="1">
      <c r="N744" s="176"/>
    </row>
    <row r="745" ht="19.5" customHeight="1">
      <c r="N745" s="176"/>
    </row>
    <row r="746" ht="19.5" customHeight="1">
      <c r="N746" s="176"/>
    </row>
    <row r="747" ht="19.5" customHeight="1">
      <c r="N747" s="176"/>
    </row>
    <row r="748" ht="19.5" customHeight="1">
      <c r="N748" s="176"/>
    </row>
    <row r="749" ht="19.5" customHeight="1">
      <c r="N749" s="176"/>
    </row>
    <row r="750" ht="19.5" customHeight="1">
      <c r="N750" s="176"/>
    </row>
    <row r="751" ht="19.5" customHeight="1">
      <c r="N751" s="176"/>
    </row>
    <row r="752" ht="19.5" customHeight="1">
      <c r="N752" s="176"/>
    </row>
    <row r="753" ht="19.5" customHeight="1">
      <c r="N753" s="176"/>
    </row>
    <row r="754" ht="19.5" customHeight="1">
      <c r="N754" s="176"/>
    </row>
    <row r="755" ht="19.5" customHeight="1">
      <c r="N755" s="176"/>
    </row>
    <row r="756" ht="19.5" customHeight="1">
      <c r="N756" s="176"/>
    </row>
    <row r="757" ht="19.5" customHeight="1">
      <c r="N757" s="176"/>
    </row>
    <row r="758" ht="19.5" customHeight="1">
      <c r="N758" s="176"/>
    </row>
    <row r="759" ht="19.5" customHeight="1">
      <c r="N759" s="176"/>
    </row>
    <row r="760" ht="19.5" customHeight="1">
      <c r="N760" s="176"/>
    </row>
    <row r="761" ht="19.5" customHeight="1">
      <c r="N761" s="176"/>
    </row>
    <row r="762" ht="19.5" customHeight="1">
      <c r="N762" s="176"/>
    </row>
    <row r="763" ht="19.5" customHeight="1">
      <c r="N763" s="176"/>
    </row>
    <row r="764" ht="19.5" customHeight="1">
      <c r="N764" s="176"/>
    </row>
    <row r="765" ht="19.5" customHeight="1">
      <c r="N765" s="176"/>
    </row>
    <row r="766" ht="19.5" customHeight="1">
      <c r="N766" s="176"/>
    </row>
    <row r="767" ht="19.5" customHeight="1">
      <c r="N767" s="176"/>
    </row>
    <row r="768" ht="19.5" customHeight="1">
      <c r="N768" s="176"/>
    </row>
    <row r="769" ht="19.5" customHeight="1">
      <c r="N769" s="176"/>
    </row>
    <row r="770" ht="19.5" customHeight="1">
      <c r="N770" s="176"/>
    </row>
    <row r="771" ht="19.5" customHeight="1">
      <c r="N771" s="176"/>
    </row>
    <row r="772" ht="19.5" customHeight="1">
      <c r="N772" s="176"/>
    </row>
    <row r="773" ht="19.5" customHeight="1">
      <c r="N773" s="176"/>
    </row>
    <row r="774" ht="19.5" customHeight="1">
      <c r="N774" s="176"/>
    </row>
    <row r="775" ht="19.5" customHeight="1">
      <c r="N775" s="176"/>
    </row>
    <row r="776" ht="19.5" customHeight="1">
      <c r="N776" s="176"/>
    </row>
    <row r="777" ht="19.5" customHeight="1">
      <c r="N777" s="176"/>
    </row>
    <row r="778" ht="19.5" customHeight="1">
      <c r="N778" s="176"/>
    </row>
    <row r="779" ht="19.5" customHeight="1">
      <c r="N779" s="176"/>
    </row>
    <row r="780" ht="19.5" customHeight="1">
      <c r="N780" s="176"/>
    </row>
    <row r="781" ht="19.5" customHeight="1">
      <c r="N781" s="176"/>
    </row>
    <row r="782" ht="19.5" customHeight="1">
      <c r="N782" s="176"/>
    </row>
    <row r="783" ht="19.5" customHeight="1">
      <c r="N783" s="176"/>
    </row>
    <row r="784" ht="19.5" customHeight="1">
      <c r="N784" s="176"/>
    </row>
    <row r="785" ht="19.5" customHeight="1">
      <c r="N785" s="176"/>
    </row>
    <row r="786" ht="19.5" customHeight="1">
      <c r="N786" s="176"/>
    </row>
    <row r="787" ht="19.5" customHeight="1">
      <c r="N787" s="176"/>
    </row>
    <row r="788" ht="19.5" customHeight="1">
      <c r="N788" s="176"/>
    </row>
    <row r="789" ht="19.5" customHeight="1">
      <c r="N789" s="176"/>
    </row>
    <row r="790" ht="19.5" customHeight="1">
      <c r="N790" s="176"/>
    </row>
    <row r="791" ht="19.5" customHeight="1">
      <c r="N791" s="176"/>
    </row>
    <row r="792" ht="19.5" customHeight="1">
      <c r="N792" s="176"/>
    </row>
    <row r="793" ht="19.5" customHeight="1">
      <c r="N793" s="176"/>
    </row>
    <row r="794" ht="19.5" customHeight="1">
      <c r="N794" s="176"/>
    </row>
    <row r="795" ht="19.5" customHeight="1">
      <c r="N795" s="176"/>
    </row>
    <row r="796" ht="19.5" customHeight="1">
      <c r="N796" s="176"/>
    </row>
    <row r="797" ht="19.5" customHeight="1">
      <c r="N797" s="176"/>
    </row>
    <row r="798" ht="19.5" customHeight="1">
      <c r="N798" s="176"/>
    </row>
    <row r="799" ht="19.5" customHeight="1">
      <c r="N799" s="176"/>
    </row>
    <row r="800" ht="19.5" customHeight="1">
      <c r="N800" s="176"/>
    </row>
    <row r="801" ht="19.5" customHeight="1">
      <c r="N801" s="176"/>
    </row>
    <row r="802" ht="19.5" customHeight="1">
      <c r="N802" s="176"/>
    </row>
    <row r="803" ht="19.5" customHeight="1">
      <c r="N803" s="176"/>
    </row>
    <row r="804" ht="19.5" customHeight="1">
      <c r="N804" s="176"/>
    </row>
    <row r="805" ht="19.5" customHeight="1">
      <c r="N805" s="176"/>
    </row>
    <row r="806" ht="19.5" customHeight="1">
      <c r="N806" s="176"/>
    </row>
    <row r="807" ht="19.5" customHeight="1">
      <c r="N807" s="176"/>
    </row>
    <row r="808" ht="19.5" customHeight="1">
      <c r="N808" s="176"/>
    </row>
    <row r="809" ht="19.5" customHeight="1">
      <c r="N809" s="176"/>
    </row>
    <row r="810" ht="19.5" customHeight="1">
      <c r="N810" s="176"/>
    </row>
    <row r="811" ht="19.5" customHeight="1">
      <c r="N811" s="176"/>
    </row>
    <row r="812" ht="19.5" customHeight="1">
      <c r="N812" s="176"/>
    </row>
    <row r="813" ht="19.5" customHeight="1">
      <c r="N813" s="176"/>
    </row>
    <row r="814" ht="19.5" customHeight="1">
      <c r="N814" s="176"/>
    </row>
    <row r="815" ht="19.5" customHeight="1">
      <c r="N815" s="176"/>
    </row>
    <row r="816" ht="19.5" customHeight="1">
      <c r="N816" s="176"/>
    </row>
    <row r="817" ht="19.5" customHeight="1">
      <c r="N817" s="176"/>
    </row>
    <row r="818" ht="19.5" customHeight="1">
      <c r="N818" s="176"/>
    </row>
    <row r="819" ht="19.5" customHeight="1">
      <c r="N819" s="176"/>
    </row>
    <row r="820" ht="19.5" customHeight="1">
      <c r="N820" s="176"/>
    </row>
    <row r="821" ht="19.5" customHeight="1">
      <c r="N821" s="176"/>
    </row>
    <row r="822" ht="19.5" customHeight="1">
      <c r="N822" s="176"/>
    </row>
    <row r="823" ht="19.5" customHeight="1">
      <c r="N823" s="176"/>
    </row>
    <row r="824" ht="19.5" customHeight="1">
      <c r="N824" s="176"/>
    </row>
    <row r="825" ht="19.5" customHeight="1">
      <c r="N825" s="176"/>
    </row>
    <row r="826" ht="19.5" customHeight="1">
      <c r="N826" s="176"/>
    </row>
    <row r="827" ht="19.5" customHeight="1">
      <c r="N827" s="176"/>
    </row>
    <row r="828" ht="19.5" customHeight="1">
      <c r="N828" s="176"/>
    </row>
    <row r="829" ht="19.5" customHeight="1">
      <c r="N829" s="176"/>
    </row>
    <row r="830" ht="19.5" customHeight="1">
      <c r="N830" s="176"/>
    </row>
    <row r="831" ht="19.5" customHeight="1">
      <c r="N831" s="176"/>
    </row>
    <row r="832" ht="19.5" customHeight="1">
      <c r="N832" s="176"/>
    </row>
    <row r="833" ht="19.5" customHeight="1">
      <c r="N833" s="176"/>
    </row>
    <row r="834" ht="19.5" customHeight="1">
      <c r="N834" s="176"/>
    </row>
    <row r="835" ht="19.5" customHeight="1">
      <c r="N835" s="176"/>
    </row>
    <row r="836" ht="19.5" customHeight="1">
      <c r="N836" s="176"/>
    </row>
    <row r="837" ht="19.5" customHeight="1">
      <c r="N837" s="176"/>
    </row>
    <row r="838" ht="19.5" customHeight="1">
      <c r="N838" s="176"/>
    </row>
    <row r="839" ht="19.5" customHeight="1">
      <c r="N839" s="176"/>
    </row>
    <row r="840" ht="19.5" customHeight="1">
      <c r="N840" s="176"/>
    </row>
    <row r="841" ht="19.5" customHeight="1">
      <c r="N841" s="176"/>
    </row>
    <row r="842" ht="19.5" customHeight="1">
      <c r="N842" s="176"/>
    </row>
    <row r="843" ht="19.5" customHeight="1">
      <c r="N843" s="176"/>
    </row>
    <row r="844" ht="19.5" customHeight="1">
      <c r="N844" s="176"/>
    </row>
    <row r="845" ht="19.5" customHeight="1">
      <c r="N845" s="176"/>
    </row>
    <row r="846" ht="19.5" customHeight="1">
      <c r="N846" s="176"/>
    </row>
    <row r="847" ht="19.5" customHeight="1">
      <c r="N847" s="176"/>
    </row>
    <row r="848" ht="19.5" customHeight="1">
      <c r="N848" s="176"/>
    </row>
    <row r="849" ht="19.5" customHeight="1">
      <c r="N849" s="176"/>
    </row>
    <row r="850" ht="19.5" customHeight="1">
      <c r="N850" s="176"/>
    </row>
    <row r="851" ht="19.5" customHeight="1">
      <c r="N851" s="176"/>
    </row>
    <row r="852" ht="19.5" customHeight="1">
      <c r="N852" s="176"/>
    </row>
    <row r="853" ht="19.5" customHeight="1">
      <c r="N853" s="176"/>
    </row>
    <row r="854" ht="19.5" customHeight="1">
      <c r="N854" s="176"/>
    </row>
    <row r="855" ht="19.5" customHeight="1">
      <c r="N855" s="176"/>
    </row>
    <row r="856" ht="19.5" customHeight="1">
      <c r="N856" s="176"/>
    </row>
    <row r="857" ht="19.5" customHeight="1">
      <c r="N857" s="176"/>
    </row>
    <row r="858" ht="19.5" customHeight="1">
      <c r="N858" s="176"/>
    </row>
    <row r="859" ht="19.5" customHeight="1">
      <c r="N859" s="176"/>
    </row>
    <row r="860" ht="19.5" customHeight="1">
      <c r="N860" s="176"/>
    </row>
    <row r="861" ht="19.5" customHeight="1">
      <c r="N861" s="176"/>
    </row>
    <row r="862" ht="19.5" customHeight="1">
      <c r="N862" s="176"/>
    </row>
    <row r="863" ht="19.5" customHeight="1">
      <c r="N863" s="176"/>
    </row>
    <row r="864" ht="19.5" customHeight="1">
      <c r="N864" s="176"/>
    </row>
    <row r="865" ht="19.5" customHeight="1">
      <c r="N865" s="176"/>
    </row>
    <row r="866" ht="19.5" customHeight="1">
      <c r="N866" s="176"/>
    </row>
    <row r="867" ht="19.5" customHeight="1">
      <c r="N867" s="176"/>
    </row>
    <row r="868" ht="19.5" customHeight="1">
      <c r="N868" s="176"/>
    </row>
    <row r="869" ht="19.5" customHeight="1">
      <c r="N869" s="176"/>
    </row>
    <row r="870" ht="19.5" customHeight="1">
      <c r="N870" s="176"/>
    </row>
    <row r="871" ht="19.5" customHeight="1">
      <c r="N871" s="176"/>
    </row>
    <row r="872" ht="19.5" customHeight="1">
      <c r="N872" s="176"/>
    </row>
    <row r="873" ht="19.5" customHeight="1">
      <c r="N873" s="176"/>
    </row>
    <row r="874" ht="19.5" customHeight="1">
      <c r="N874" s="176"/>
    </row>
    <row r="875" ht="19.5" customHeight="1">
      <c r="N875" s="176"/>
    </row>
    <row r="876" ht="19.5" customHeight="1">
      <c r="N876" s="176"/>
    </row>
    <row r="877" ht="19.5" customHeight="1">
      <c r="N877" s="176"/>
    </row>
    <row r="878" ht="19.5" customHeight="1">
      <c r="N878" s="176"/>
    </row>
    <row r="879" ht="19.5" customHeight="1">
      <c r="N879" s="176"/>
    </row>
    <row r="880" ht="19.5" customHeight="1">
      <c r="N880" s="176"/>
    </row>
    <row r="881" ht="19.5" customHeight="1">
      <c r="N881" s="176"/>
    </row>
    <row r="882" ht="19.5" customHeight="1">
      <c r="N882" s="176"/>
    </row>
    <row r="883" ht="19.5" customHeight="1">
      <c r="N883" s="176"/>
    </row>
    <row r="884" ht="19.5" customHeight="1">
      <c r="N884" s="176"/>
    </row>
    <row r="885" ht="19.5" customHeight="1">
      <c r="N885" s="176"/>
    </row>
    <row r="886" ht="19.5" customHeight="1">
      <c r="N886" s="176"/>
    </row>
    <row r="887" ht="19.5" customHeight="1">
      <c r="N887" s="176"/>
    </row>
    <row r="888" ht="19.5" customHeight="1">
      <c r="N888" s="176"/>
    </row>
    <row r="889" ht="19.5" customHeight="1">
      <c r="N889" s="176"/>
    </row>
    <row r="890" ht="19.5" customHeight="1">
      <c r="N890" s="176"/>
    </row>
    <row r="891" ht="19.5" customHeight="1">
      <c r="N891" s="176"/>
    </row>
    <row r="892" ht="19.5" customHeight="1">
      <c r="N892" s="176"/>
    </row>
    <row r="893" ht="19.5" customHeight="1">
      <c r="N893" s="176"/>
    </row>
    <row r="894" ht="19.5" customHeight="1">
      <c r="N894" s="176"/>
    </row>
    <row r="895" ht="19.5" customHeight="1">
      <c r="N895" s="176"/>
    </row>
    <row r="896" ht="19.5" customHeight="1">
      <c r="N896" s="176"/>
    </row>
    <row r="897" ht="19.5" customHeight="1">
      <c r="N897" s="176"/>
    </row>
    <row r="898" ht="19.5" customHeight="1">
      <c r="N898" s="176"/>
    </row>
    <row r="899" ht="19.5" customHeight="1">
      <c r="N899" s="176"/>
    </row>
    <row r="900" ht="19.5" customHeight="1">
      <c r="N900" s="176"/>
    </row>
    <row r="901" ht="19.5" customHeight="1">
      <c r="N901" s="176"/>
    </row>
    <row r="902" ht="19.5" customHeight="1">
      <c r="N902" s="176"/>
    </row>
    <row r="903" ht="19.5" customHeight="1">
      <c r="N903" s="176"/>
    </row>
    <row r="904" ht="19.5" customHeight="1">
      <c r="N904" s="176"/>
    </row>
    <row r="905" ht="19.5" customHeight="1">
      <c r="N905" s="176"/>
    </row>
    <row r="906" ht="19.5" customHeight="1">
      <c r="N906" s="176"/>
    </row>
    <row r="907" ht="19.5" customHeight="1">
      <c r="N907" s="176"/>
    </row>
    <row r="908" ht="19.5" customHeight="1">
      <c r="N908" s="176"/>
    </row>
    <row r="909" ht="19.5" customHeight="1">
      <c r="N909" s="176"/>
    </row>
    <row r="910" ht="19.5" customHeight="1">
      <c r="N910" s="176"/>
    </row>
    <row r="911" ht="19.5" customHeight="1">
      <c r="N911" s="176"/>
    </row>
    <row r="912" ht="19.5" customHeight="1">
      <c r="N912" s="176"/>
    </row>
    <row r="913" ht="19.5" customHeight="1">
      <c r="N913" s="176"/>
    </row>
    <row r="914" ht="19.5" customHeight="1">
      <c r="N914" s="176"/>
    </row>
    <row r="915" ht="19.5" customHeight="1">
      <c r="N915" s="176"/>
    </row>
    <row r="916" ht="19.5" customHeight="1">
      <c r="N916" s="176"/>
    </row>
    <row r="917" ht="19.5" customHeight="1">
      <c r="N917" s="176"/>
    </row>
    <row r="918" ht="19.5" customHeight="1">
      <c r="N918" s="176"/>
    </row>
    <row r="919" ht="19.5" customHeight="1">
      <c r="N919" s="176"/>
    </row>
    <row r="920" ht="19.5" customHeight="1">
      <c r="N920" s="176"/>
    </row>
    <row r="921" ht="19.5" customHeight="1">
      <c r="N921" s="176"/>
    </row>
    <row r="922" ht="19.5" customHeight="1">
      <c r="N922" s="176"/>
    </row>
    <row r="923" ht="19.5" customHeight="1">
      <c r="N923" s="176"/>
    </row>
    <row r="924" ht="19.5" customHeight="1">
      <c r="N924" s="176"/>
    </row>
    <row r="925" ht="19.5" customHeight="1">
      <c r="N925" s="176"/>
    </row>
    <row r="926" ht="19.5" customHeight="1">
      <c r="N926" s="176"/>
    </row>
    <row r="927" ht="19.5" customHeight="1">
      <c r="N927" s="176"/>
    </row>
    <row r="928" ht="19.5" customHeight="1">
      <c r="N928" s="176"/>
    </row>
    <row r="929" ht="19.5" customHeight="1">
      <c r="N929" s="176"/>
    </row>
    <row r="930" ht="19.5" customHeight="1">
      <c r="N930" s="176"/>
    </row>
    <row r="931" ht="19.5" customHeight="1">
      <c r="N931" s="176"/>
    </row>
    <row r="932" ht="19.5" customHeight="1">
      <c r="N932" s="176"/>
    </row>
    <row r="933" ht="19.5" customHeight="1">
      <c r="N933" s="176"/>
    </row>
    <row r="934" ht="19.5" customHeight="1">
      <c r="N934" s="176"/>
    </row>
    <row r="935" ht="19.5" customHeight="1">
      <c r="N935" s="176"/>
    </row>
    <row r="936" ht="19.5" customHeight="1">
      <c r="N936" s="176"/>
    </row>
    <row r="937" ht="19.5" customHeight="1">
      <c r="N937" s="176"/>
    </row>
    <row r="938" ht="19.5" customHeight="1">
      <c r="N938" s="176"/>
    </row>
    <row r="939" ht="19.5" customHeight="1">
      <c r="N939" s="176"/>
    </row>
    <row r="940" ht="19.5" customHeight="1">
      <c r="N940" s="176"/>
    </row>
    <row r="941" ht="19.5" customHeight="1">
      <c r="N941" s="176"/>
    </row>
    <row r="942" ht="19.5" customHeight="1">
      <c r="N942" s="176"/>
    </row>
    <row r="943" ht="19.5" customHeight="1">
      <c r="N943" s="176"/>
    </row>
    <row r="944" ht="19.5" customHeight="1">
      <c r="N944" s="176"/>
    </row>
    <row r="945" ht="19.5" customHeight="1">
      <c r="N945" s="176"/>
    </row>
    <row r="946" ht="19.5" customHeight="1">
      <c r="N946" s="176"/>
    </row>
    <row r="947" ht="19.5" customHeight="1">
      <c r="N947" s="176"/>
    </row>
    <row r="948" ht="19.5" customHeight="1">
      <c r="N948" s="176"/>
    </row>
    <row r="949" ht="19.5" customHeight="1">
      <c r="N949" s="176"/>
    </row>
    <row r="950" ht="19.5" customHeight="1">
      <c r="N950" s="176"/>
    </row>
    <row r="951" ht="19.5" customHeight="1">
      <c r="N951" s="176"/>
    </row>
    <row r="952" ht="19.5" customHeight="1">
      <c r="N952" s="176"/>
    </row>
    <row r="953" ht="19.5" customHeight="1">
      <c r="N953" s="176"/>
    </row>
    <row r="954" ht="19.5" customHeight="1">
      <c r="N954" s="176"/>
    </row>
    <row r="955" ht="19.5" customHeight="1">
      <c r="N955" s="176"/>
    </row>
    <row r="956" ht="19.5" customHeight="1">
      <c r="N956" s="176"/>
    </row>
    <row r="957" ht="19.5" customHeight="1">
      <c r="N957" s="176"/>
    </row>
    <row r="958" ht="19.5" customHeight="1">
      <c r="N958" s="176"/>
    </row>
    <row r="959" ht="19.5" customHeight="1">
      <c r="N959" s="176"/>
    </row>
    <row r="960" ht="19.5" customHeight="1">
      <c r="N960" s="176"/>
    </row>
    <row r="961" ht="19.5" customHeight="1">
      <c r="N961" s="176"/>
    </row>
    <row r="962" ht="19.5" customHeight="1">
      <c r="N962" s="176"/>
    </row>
    <row r="963" ht="19.5" customHeight="1">
      <c r="N963" s="176"/>
    </row>
    <row r="964" ht="19.5" customHeight="1">
      <c r="N964" s="176"/>
    </row>
    <row r="965" ht="19.5" customHeight="1">
      <c r="N965" s="176"/>
    </row>
    <row r="966" ht="19.5" customHeight="1">
      <c r="N966" s="176"/>
    </row>
    <row r="967" ht="19.5" customHeight="1">
      <c r="N967" s="176"/>
    </row>
    <row r="968" ht="19.5" customHeight="1">
      <c r="N968" s="176"/>
    </row>
    <row r="969" ht="19.5" customHeight="1">
      <c r="N969" s="176"/>
    </row>
    <row r="970" ht="19.5" customHeight="1">
      <c r="N970" s="176"/>
    </row>
    <row r="971" ht="19.5" customHeight="1">
      <c r="N971" s="176"/>
    </row>
    <row r="972" ht="19.5" customHeight="1">
      <c r="N972" s="176"/>
    </row>
    <row r="973" ht="19.5" customHeight="1">
      <c r="N973" s="176"/>
    </row>
    <row r="974" ht="19.5" customHeight="1">
      <c r="N974" s="176"/>
    </row>
    <row r="975" ht="19.5" customHeight="1">
      <c r="N975" s="176"/>
    </row>
    <row r="976" ht="19.5" customHeight="1">
      <c r="N976" s="176"/>
    </row>
    <row r="977" ht="19.5" customHeight="1">
      <c r="N977" s="176"/>
    </row>
    <row r="978" ht="19.5" customHeight="1">
      <c r="N978" s="176"/>
    </row>
    <row r="979" ht="19.5" customHeight="1">
      <c r="N979" s="176"/>
    </row>
    <row r="980" ht="19.5" customHeight="1">
      <c r="N980" s="176"/>
    </row>
    <row r="981" ht="19.5" customHeight="1">
      <c r="N981" s="176"/>
    </row>
    <row r="982" ht="19.5" customHeight="1">
      <c r="N982" s="176"/>
    </row>
    <row r="983" ht="19.5" customHeight="1">
      <c r="N983" s="176"/>
    </row>
    <row r="984" ht="19.5" customHeight="1">
      <c r="N984" s="176"/>
    </row>
    <row r="985" ht="19.5" customHeight="1">
      <c r="N985" s="176"/>
    </row>
    <row r="986" ht="19.5" customHeight="1">
      <c r="N986" s="176"/>
    </row>
    <row r="987" ht="19.5" customHeight="1">
      <c r="N987" s="176"/>
    </row>
    <row r="988" ht="19.5" customHeight="1">
      <c r="N988" s="176"/>
    </row>
    <row r="989" ht="19.5" customHeight="1">
      <c r="N989" s="176"/>
    </row>
    <row r="990" ht="19.5" customHeight="1">
      <c r="N990" s="176"/>
    </row>
    <row r="991" ht="19.5" customHeight="1">
      <c r="N991" s="176"/>
    </row>
    <row r="992" ht="19.5" customHeight="1">
      <c r="N992" s="176"/>
    </row>
    <row r="993" ht="19.5" customHeight="1">
      <c r="N993" s="176"/>
    </row>
    <row r="994" ht="19.5" customHeight="1">
      <c r="N994" s="176"/>
    </row>
    <row r="995" ht="19.5" customHeight="1">
      <c r="N995" s="176"/>
    </row>
    <row r="996" ht="19.5" customHeight="1">
      <c r="N996" s="176"/>
    </row>
    <row r="997" ht="19.5" customHeight="1">
      <c r="N997" s="176"/>
    </row>
    <row r="998" ht="19.5" customHeight="1">
      <c r="N998" s="176"/>
    </row>
    <row r="999" ht="19.5" customHeight="1">
      <c r="N999" s="176"/>
    </row>
    <row r="1000" ht="19.5" customHeight="1">
      <c r="N1000" s="176"/>
    </row>
  </sheetData>
  <mergeCells count="18">
    <mergeCell ref="F15:H15"/>
    <mergeCell ref="F14:H14"/>
    <mergeCell ref="K4:K6"/>
    <mergeCell ref="F24:F26"/>
    <mergeCell ref="G24:G26"/>
    <mergeCell ref="I24:I26"/>
    <mergeCell ref="C27:E27"/>
    <mergeCell ref="C24:E26"/>
    <mergeCell ref="C30:E30"/>
    <mergeCell ref="C28:E28"/>
    <mergeCell ref="D7:F7"/>
    <mergeCell ref="D3:F3"/>
    <mergeCell ref="D11:F11"/>
    <mergeCell ref="C4:C6"/>
    <mergeCell ref="G4:G6"/>
    <mergeCell ref="F17:H17"/>
    <mergeCell ref="F16:H16"/>
    <mergeCell ref="F18:H18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18.33"/>
    <col customWidth="1" min="2" max="6" width="8.44"/>
  </cols>
  <sheetData>
    <row r="1">
      <c r="B1" s="222">
        <v>825.0</v>
      </c>
      <c r="C1" s="222">
        <v>1125.0</v>
      </c>
      <c r="D1" s="222">
        <v>1200.0</v>
      </c>
      <c r="E1" s="222">
        <v>1500.0</v>
      </c>
      <c r="F1" s="222">
        <v>1800.0</v>
      </c>
    </row>
    <row r="2">
      <c r="A2" t="s">
        <v>40</v>
      </c>
      <c r="B2" s="223">
        <f>'OD 0825'!I14</f>
        <v>0.003155803736</v>
      </c>
      <c r="C2" s="223">
        <f>'OD 1125'!I14</f>
        <v>0.1110292257</v>
      </c>
      <c r="D2" s="223">
        <f>'OD 1200'!I14</f>
        <v>0.1812191953</v>
      </c>
      <c r="E2" s="223">
        <f>'OD 1500'!I14</f>
        <v>0.1019292585</v>
      </c>
      <c r="F2" s="223">
        <f>'OD 1800'!I14</f>
        <v>0.06595404994</v>
      </c>
    </row>
    <row r="3">
      <c r="A3" t="s">
        <v>41</v>
      </c>
      <c r="B3" s="223">
        <f>'OD 0825'!I15</f>
        <v>0.1486495897</v>
      </c>
      <c r="C3" s="223">
        <f>'OD 1125'!I15</f>
        <v>0.0992747742</v>
      </c>
      <c r="D3" s="223">
        <f>'OD 1200'!I15</f>
        <v>0.103966151</v>
      </c>
      <c r="E3" s="223">
        <f>'OD 1500'!I15</f>
        <v>0.1419860951</v>
      </c>
      <c r="F3" s="223">
        <f>'OD 1800'!I15</f>
        <v>0.1272815512</v>
      </c>
    </row>
    <row r="4">
      <c r="A4" t="s">
        <v>45</v>
      </c>
      <c r="B4" s="223">
        <f>'OD 0825'!I17</f>
        <v>0.7986363896</v>
      </c>
      <c r="C4" s="223">
        <f>'OD 1125'!I17</f>
        <v>0.3164952883</v>
      </c>
      <c r="D4" s="223">
        <f>'OD 1200'!I17</f>
        <v>0.4403932247</v>
      </c>
      <c r="E4" s="223">
        <f>'OD 1500'!I17</f>
        <v>0.311147508</v>
      </c>
      <c r="F4" s="223">
        <f>'OD 1800'!I17</f>
        <v>0.1530597304</v>
      </c>
    </row>
    <row r="5">
      <c r="A5" t="s">
        <v>47</v>
      </c>
      <c r="B5" s="223">
        <f>'OD 0825'!I18</f>
        <v>0.04955821699</v>
      </c>
      <c r="C5" s="223">
        <f>'OD 1125'!I18</f>
        <v>0.4732007118</v>
      </c>
      <c r="D5" s="223">
        <f>'OD 1200'!I18</f>
        <v>0.274421429</v>
      </c>
      <c r="E5" s="223">
        <f>'OD 1500'!I18</f>
        <v>0.4449371383</v>
      </c>
      <c r="F5" s="223">
        <f>'OD 1800'!I18</f>
        <v>0.6537046685</v>
      </c>
    </row>
    <row r="8">
      <c r="B8" s="222">
        <v>825.0</v>
      </c>
      <c r="C8" s="222">
        <v>1125.0</v>
      </c>
      <c r="D8" s="222">
        <v>1200.0</v>
      </c>
      <c r="E8" s="222">
        <v>1500.0</v>
      </c>
      <c r="F8" s="222">
        <v>1800.0</v>
      </c>
    </row>
    <row r="9">
      <c r="A9" t="s">
        <v>43</v>
      </c>
      <c r="B9" s="224">
        <f>'OD 0825'!I16</f>
        <v>0.1518053934</v>
      </c>
      <c r="C9" s="224">
        <f>'OD 1125'!I16</f>
        <v>0.2103039999</v>
      </c>
      <c r="D9" s="224">
        <f>'OD 1200'!I16</f>
        <v>0.2851853463</v>
      </c>
      <c r="E9" s="224">
        <f>'OD 1500'!I16</f>
        <v>0.2439153537</v>
      </c>
      <c r="F9" s="224">
        <f>'OD 1800'!I16</f>
        <v>0.1932356011</v>
      </c>
    </row>
    <row r="10">
      <c r="A10" t="s">
        <v>49</v>
      </c>
      <c r="B10" s="224">
        <f>'OD 0825'!I19</f>
        <v>0.8481946066</v>
      </c>
      <c r="C10" s="224">
        <f>'OD 1125'!I19</f>
        <v>0.7896960001</v>
      </c>
      <c r="D10" s="224">
        <f>'OD 1200'!I19</f>
        <v>0.7148146537</v>
      </c>
      <c r="E10" s="224">
        <f>'OD 1500'!I19</f>
        <v>0.7560846463</v>
      </c>
      <c r="F10" s="224">
        <f>'OD 1800'!I19</f>
        <v>0.8067643989</v>
      </c>
    </row>
    <row r="11">
      <c r="A11" s="152" t="s">
        <v>73</v>
      </c>
      <c r="B11" s="225">
        <f t="shared" ref="B11:F11" si="1">sum(B3:B5)</f>
        <v>0.9968441963</v>
      </c>
      <c r="C11" s="224">
        <f t="shared" si="1"/>
        <v>0.8889707743</v>
      </c>
      <c r="D11" s="224">
        <f t="shared" si="1"/>
        <v>0.8187808047</v>
      </c>
      <c r="E11" s="224">
        <f t="shared" si="1"/>
        <v>0.8980707415</v>
      </c>
      <c r="F11" s="224">
        <f t="shared" si="1"/>
        <v>0.9340459501</v>
      </c>
    </row>
    <row r="12">
      <c r="A12" s="226" t="s">
        <v>74</v>
      </c>
      <c r="B12" s="227">
        <f t="shared" ref="B12:F12" si="2">B17*B11</f>
        <v>622.9710743</v>
      </c>
      <c r="C12" s="227">
        <f t="shared" si="2"/>
        <v>585.8478378</v>
      </c>
      <c r="D12" s="227">
        <f t="shared" si="2"/>
        <v>391.0707131</v>
      </c>
      <c r="E12" s="227">
        <f t="shared" si="2"/>
        <v>802.6741954</v>
      </c>
      <c r="F12" s="227">
        <f t="shared" si="2"/>
        <v>613.0543952</v>
      </c>
    </row>
    <row r="14">
      <c r="B14" s="222">
        <v>825.0</v>
      </c>
      <c r="C14" s="222">
        <v>1125.0</v>
      </c>
      <c r="D14" s="222">
        <v>1200.0</v>
      </c>
      <c r="E14" s="222">
        <v>1500.0</v>
      </c>
      <c r="F14" s="222">
        <v>1800.0</v>
      </c>
    </row>
    <row r="15">
      <c r="A15" t="s">
        <v>50</v>
      </c>
      <c r="B15" s="228">
        <f>'OD 0825'!I20</f>
        <v>468.1313647</v>
      </c>
      <c r="C15" s="228">
        <f>'OD 1125'!I20</f>
        <v>-103.2717117</v>
      </c>
      <c r="D15" s="228">
        <f>'OD 1200'!I20</f>
        <v>79.27238661</v>
      </c>
      <c r="E15" s="228">
        <f>'OD 1500'!I20</f>
        <v>-119.5779785</v>
      </c>
      <c r="F15" s="228">
        <f>'OD 1800'!I20</f>
        <v>-328.5947332</v>
      </c>
      <c r="G15" s="228">
        <f>sum(B15:F15)</f>
        <v>-4.04067216</v>
      </c>
    </row>
    <row r="17">
      <c r="A17" s="152" t="s">
        <v>58</v>
      </c>
      <c r="B17" s="229">
        <f>'OD 0825'!D14</f>
        <v>624.9432726</v>
      </c>
      <c r="C17" s="229">
        <f>'OD 1125'!D14</f>
        <v>659.0181081</v>
      </c>
      <c r="D17" s="229">
        <f>'OD 1200'!D14</f>
        <v>477.6256488</v>
      </c>
      <c r="E17" s="229">
        <f>'OD 1500'!D14</f>
        <v>893.776134</v>
      </c>
      <c r="F17" s="229">
        <f>'OD 1800'!D14</f>
        <v>656.3428653</v>
      </c>
      <c r="G17" s="228">
        <f>sum(B17:F17)</f>
        <v>3311.706029</v>
      </c>
    </row>
    <row r="40">
      <c r="B40" t="s">
        <v>40</v>
      </c>
      <c r="C40" s="228">
        <v>0.0031558037360606395</v>
      </c>
      <c r="D40" s="228">
        <v>0.016763000559277673</v>
      </c>
      <c r="E40" s="228">
        <v>0.01</v>
      </c>
      <c r="F40" s="228">
        <v>0.009331410068575588</v>
      </c>
      <c r="G40" s="230">
        <v>0.0031808556208928313</v>
      </c>
    </row>
    <row r="41">
      <c r="B41" t="s">
        <v>41</v>
      </c>
      <c r="C41" s="228">
        <v>0.1486495896522301</v>
      </c>
      <c r="D41" s="228">
        <v>0.1381487803778123</v>
      </c>
      <c r="E41" s="228">
        <v>0.18285714285714286</v>
      </c>
      <c r="F41" s="228">
        <v>0.1564884016814712</v>
      </c>
      <c r="G41" s="230">
        <v>0.1338676581385421</v>
      </c>
    </row>
    <row r="42">
      <c r="B42" t="s">
        <v>45</v>
      </c>
      <c r="C42" s="228">
        <v>0.7986363896218864</v>
      </c>
      <c r="D42" s="228">
        <v>0.8124742888193067</v>
      </c>
      <c r="E42" s="228">
        <v>0.7857142857142857</v>
      </c>
      <c r="F42" s="228">
        <v>0.7006366828929945</v>
      </c>
      <c r="G42" s="230">
        <v>0.760341856172925</v>
      </c>
    </row>
    <row r="43">
      <c r="B43" t="s">
        <v>47</v>
      </c>
      <c r="C43" s="228">
        <v>0.049558216989822865</v>
      </c>
      <c r="D43" s="228">
        <v>0.032613930243603505</v>
      </c>
      <c r="E43" s="228">
        <v>0.02142857142857143</v>
      </c>
      <c r="F43" s="228">
        <v>0.13354350535695866</v>
      </c>
      <c r="G43" s="230">
        <v>0.10260963006763998</v>
      </c>
    </row>
    <row r="44">
      <c r="G44" s="61"/>
    </row>
    <row r="45">
      <c r="B45" t="s">
        <v>40</v>
      </c>
      <c r="C45" s="228">
        <v>0.11102922570720487</v>
      </c>
      <c r="D45" s="228">
        <v>0.08896591525757695</v>
      </c>
      <c r="E45" s="228">
        <v>0.1568627450980392</v>
      </c>
      <c r="F45" s="228">
        <v>0.014146860032192109</v>
      </c>
      <c r="G45" s="228">
        <v>0.10732284605740082</v>
      </c>
    </row>
    <row r="46">
      <c r="B46" t="s">
        <v>41</v>
      </c>
      <c r="C46" s="228">
        <v>0.09927477419655586</v>
      </c>
      <c r="D46" s="228">
        <v>0.12194907647254617</v>
      </c>
      <c r="E46" s="228">
        <v>0.10364145658263306</v>
      </c>
      <c r="F46" s="228">
        <v>0.1053010875602394</v>
      </c>
      <c r="G46" s="228">
        <v>0.13874133241222136</v>
      </c>
    </row>
    <row r="47">
      <c r="B47" t="s">
        <v>45</v>
      </c>
      <c r="C47" s="228">
        <v>0.3164952883083911</v>
      </c>
      <c r="D47" s="228">
        <v>0.4052704833646421</v>
      </c>
      <c r="E47" s="228">
        <v>0.29971988795518206</v>
      </c>
      <c r="F47" s="228">
        <v>0.41220589060188734</v>
      </c>
      <c r="G47" s="228">
        <v>0.41101451820409224</v>
      </c>
    </row>
    <row r="48">
      <c r="B48" t="s">
        <v>47</v>
      </c>
      <c r="C48" s="228">
        <v>0.4732007117878481</v>
      </c>
      <c r="D48" s="228">
        <v>0.3838145249052347</v>
      </c>
      <c r="E48" s="228">
        <v>0.43977591036414565</v>
      </c>
      <c r="F48" s="228">
        <v>0.4683461618056811</v>
      </c>
      <c r="G48" s="228">
        <v>0.3429213033262857</v>
      </c>
    </row>
    <row r="49">
      <c r="G49" s="61"/>
    </row>
    <row r="50">
      <c r="B50" t="s">
        <v>40</v>
      </c>
      <c r="C50" s="228">
        <v>0.18121919529234098</v>
      </c>
      <c r="D50" s="228">
        <v>0.04626682813906385</v>
      </c>
      <c r="E50" s="228">
        <v>0.23366834170854273</v>
      </c>
      <c r="F50" s="228">
        <v>0.10147379215675127</v>
      </c>
      <c r="G50" s="228">
        <v>0.14410605239884833</v>
      </c>
    </row>
    <row r="51">
      <c r="B51" t="s">
        <v>41</v>
      </c>
      <c r="C51" s="228">
        <v>0.10396615098063575</v>
      </c>
      <c r="D51" s="228">
        <v>0.10980729887225649</v>
      </c>
      <c r="E51" s="228">
        <v>0.11055276381909548</v>
      </c>
      <c r="F51" s="228">
        <v>0.0955721881460596</v>
      </c>
      <c r="G51" s="228">
        <v>0.08304574750502586</v>
      </c>
    </row>
    <row r="52">
      <c r="B52" t="s">
        <v>45</v>
      </c>
      <c r="C52" s="228">
        <v>0.44039322472196335</v>
      </c>
      <c r="D52" s="228">
        <v>0.5554136790941132</v>
      </c>
      <c r="E52" s="228">
        <v>0.43467336683417085</v>
      </c>
      <c r="F52" s="228">
        <v>0.550324728085877</v>
      </c>
      <c r="G52" s="228">
        <v>0.5556198785507033</v>
      </c>
    </row>
    <row r="53">
      <c r="B53" t="s">
        <v>47</v>
      </c>
      <c r="C53" s="228">
        <v>0.2744214290050598</v>
      </c>
      <c r="D53" s="228">
        <v>0.28851219389456645</v>
      </c>
      <c r="E53" s="228">
        <v>0.22110552763819097</v>
      </c>
      <c r="F53" s="228">
        <v>0.25262929161131226</v>
      </c>
      <c r="G53" s="228">
        <v>0.21722832154542246</v>
      </c>
    </row>
    <row r="54">
      <c r="G54" s="61"/>
    </row>
    <row r="55">
      <c r="B55" t="s">
        <v>40</v>
      </c>
      <c r="C55" s="228">
        <v>0.10192925854065864</v>
      </c>
      <c r="D55" s="228">
        <v>0.14067045528267622</v>
      </c>
      <c r="E55" s="228">
        <v>0.12006319115323855</v>
      </c>
      <c r="F55" s="228">
        <v>0.14947335353490124</v>
      </c>
      <c r="G55" s="228">
        <v>0.15136450986625397</v>
      </c>
    </row>
    <row r="56">
      <c r="B56" t="s">
        <v>41</v>
      </c>
      <c r="C56" s="228">
        <v>0.14198609511293842</v>
      </c>
      <c r="D56" s="228">
        <v>0.08435876905767865</v>
      </c>
      <c r="E56" s="228">
        <v>0.18799368088467613</v>
      </c>
      <c r="F56" s="228">
        <v>0.17402715203402475</v>
      </c>
      <c r="G56" s="228">
        <v>0.09578496795571007</v>
      </c>
    </row>
    <row r="57">
      <c r="B57" t="s">
        <v>45</v>
      </c>
      <c r="C57" s="228">
        <v>0.3111475080215723</v>
      </c>
      <c r="D57" s="228">
        <v>0.42992182728001116</v>
      </c>
      <c r="E57" s="228">
        <v>0.32385466034755134</v>
      </c>
      <c r="F57" s="228">
        <v>0.38534358057379736</v>
      </c>
      <c r="G57" s="228">
        <v>0.33045931935743017</v>
      </c>
    </row>
    <row r="58">
      <c r="B58" t="s">
        <v>47</v>
      </c>
      <c r="C58" s="228">
        <v>0.44493713832483056</v>
      </c>
      <c r="D58" s="228">
        <v>0.3450489483796341</v>
      </c>
      <c r="E58" s="228">
        <v>0.36808846761453395</v>
      </c>
      <c r="F58" s="228">
        <v>0.2911559138572766</v>
      </c>
      <c r="G58" s="228">
        <v>0.42239120282060577</v>
      </c>
    </row>
    <row r="59">
      <c r="G59" s="61"/>
    </row>
    <row r="60">
      <c r="B60" t="s">
        <v>40</v>
      </c>
      <c r="C60" s="228">
        <v>0.06595404994024093</v>
      </c>
      <c r="D60" s="228">
        <v>0.03827719757704023</v>
      </c>
      <c r="E60" s="228">
        <v>0.0891089108910891</v>
      </c>
      <c r="F60" s="228">
        <v>0.07881037170687044</v>
      </c>
      <c r="G60" s="228">
        <v>0.0972742225417127</v>
      </c>
    </row>
    <row r="61">
      <c r="B61" t="s">
        <v>41</v>
      </c>
      <c r="C61" s="228">
        <v>0.12728155116056852</v>
      </c>
      <c r="D61" s="228">
        <v>0.1393379625567082</v>
      </c>
      <c r="E61" s="228">
        <v>0.13366336633663367</v>
      </c>
      <c r="F61" s="228">
        <v>0.08900274169109565</v>
      </c>
      <c r="G61" s="228">
        <v>0.11537931079354485</v>
      </c>
    </row>
    <row r="62">
      <c r="B62" t="s">
        <v>45</v>
      </c>
      <c r="C62" s="228">
        <v>0.1530597303976327</v>
      </c>
      <c r="D62" s="228">
        <v>0.13200475863088013</v>
      </c>
      <c r="E62" s="228">
        <v>0.2838283828382838</v>
      </c>
      <c r="F62" s="228">
        <v>0.06945294582025892</v>
      </c>
      <c r="G62" s="228">
        <v>0.04661999712872769</v>
      </c>
    </row>
    <row r="63">
      <c r="B63" t="s">
        <v>47</v>
      </c>
      <c r="C63" s="228">
        <v>0.653704668501558</v>
      </c>
      <c r="D63" s="228">
        <v>0.6903800812353713</v>
      </c>
      <c r="E63" s="228">
        <v>0.4933993399339934</v>
      </c>
      <c r="F63" s="228">
        <v>0.762733940781775</v>
      </c>
      <c r="G63" s="228">
        <v>0.7407264695360148</v>
      </c>
    </row>
    <row r="65">
      <c r="B65" s="222">
        <v>825.0</v>
      </c>
      <c r="C65" s="222">
        <v>1125.0</v>
      </c>
      <c r="D65" s="222">
        <v>1200.0</v>
      </c>
      <c r="E65" s="222">
        <v>1500.0</v>
      </c>
      <c r="F65" s="222">
        <v>1800.0</v>
      </c>
    </row>
    <row r="66">
      <c r="A66" t="s">
        <v>40</v>
      </c>
      <c r="B66" s="223">
        <f t="shared" ref="B66:B69" si="3">AVERAGE(C40:G40)</f>
        <v>0.008486213997</v>
      </c>
      <c r="C66" s="223">
        <f t="shared" ref="C66:C69" si="4">AVERAGE(C45:G45)</f>
        <v>0.09566551843</v>
      </c>
      <c r="D66" s="223">
        <f t="shared" ref="D66:D69" si="5">AVERAGE(C50:G50)</f>
        <v>0.1413468419</v>
      </c>
      <c r="E66" s="223">
        <f t="shared" ref="E66:E69" si="6">AVERAGE(C55:G55)</f>
        <v>0.1327001537</v>
      </c>
      <c r="F66" s="223">
        <f t="shared" ref="F66:F69" si="7">AVERAGE(C60:G60)</f>
        <v>0.07388495053</v>
      </c>
    </row>
    <row r="67">
      <c r="A67" t="s">
        <v>41</v>
      </c>
      <c r="B67" s="223">
        <f t="shared" si="3"/>
        <v>0.1520023145</v>
      </c>
      <c r="C67" s="223">
        <f t="shared" si="4"/>
        <v>0.1137815454</v>
      </c>
      <c r="D67" s="223">
        <f t="shared" si="5"/>
        <v>0.1005888299</v>
      </c>
      <c r="E67" s="223">
        <f t="shared" si="6"/>
        <v>0.136830133</v>
      </c>
      <c r="F67" s="223">
        <f t="shared" si="7"/>
        <v>0.1209329865</v>
      </c>
    </row>
    <row r="68">
      <c r="A68" t="s">
        <v>45</v>
      </c>
      <c r="B68" s="223">
        <f t="shared" si="3"/>
        <v>0.7715607006</v>
      </c>
      <c r="C68" s="223">
        <f t="shared" si="4"/>
        <v>0.3689412137</v>
      </c>
      <c r="D68" s="223">
        <f t="shared" si="5"/>
        <v>0.5072849755</v>
      </c>
      <c r="E68" s="223">
        <f t="shared" si="6"/>
        <v>0.3561453791</v>
      </c>
      <c r="F68" s="223">
        <f t="shared" si="7"/>
        <v>0.136993163</v>
      </c>
    </row>
    <row r="69">
      <c r="A69" t="s">
        <v>47</v>
      </c>
      <c r="B69" s="223">
        <f t="shared" si="3"/>
        <v>0.06795077082</v>
      </c>
      <c r="C69" s="223">
        <f t="shared" si="4"/>
        <v>0.4216117224</v>
      </c>
      <c r="D69" s="223">
        <f t="shared" si="5"/>
        <v>0.2507793527</v>
      </c>
      <c r="E69" s="223">
        <f t="shared" si="6"/>
        <v>0.3743243342</v>
      </c>
      <c r="F69" s="223">
        <f t="shared" si="7"/>
        <v>0.6681889</v>
      </c>
    </row>
  </sheetData>
  <drawing r:id="rId1"/>
</worksheet>
</file>