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集計" sheetId="1" r:id="rId3"/>
    <sheet state="visible" name="OD 0825" sheetId="2" r:id="rId4"/>
    <sheet state="visible" name="OD 1125" sheetId="3" r:id="rId5"/>
    <sheet state="visible" name="0D 1200" sheetId="4" r:id="rId6"/>
    <sheet state="visible" name="OD 1500" sheetId="5" r:id="rId7"/>
    <sheet state="visible" name="OD 1800" sheetId="6" r:id="rId8"/>
    <sheet state="visible" name="分析" sheetId="7" r:id="rId9"/>
  </sheets>
  <definedNames/>
  <calcPr/>
</workbook>
</file>

<file path=xl/sharedStrings.xml><?xml version="1.0" encoding="utf-8"?>
<sst xmlns="http://schemas.openxmlformats.org/spreadsheetml/2006/main" count="417" uniqueCount="70">
  <si>
    <t>5/16(木)</t>
  </si>
  <si>
    <t>着</t>
  </si>
  <si>
    <t>発\着</t>
  </si>
  <si>
    <t>図書館</t>
  </si>
  <si>
    <t>会館</t>
  </si>
  <si>
    <t>2外</t>
  </si>
  <si>
    <t>3外</t>
  </si>
  <si>
    <t>一の矢</t>
  </si>
  <si>
    <t>計</t>
  </si>
  <si>
    <t>最大</t>
  </si>
  <si>
    <t>1学方面 &gt; 2学方面</t>
  </si>
  <si>
    <t>最小</t>
  </si>
  <si>
    <t>平均</t>
  </si>
  <si>
    <t>標準偏差</t>
  </si>
  <si>
    <t>発</t>
  </si>
  <si>
    <t>2学方面 &gt; 1学方面</t>
  </si>
  <si>
    <t>3学方面 &gt; 1学方面</t>
  </si>
  <si>
    <t>1学方面 &gt; 3学方面</t>
  </si>
  <si>
    <t>2学方面 &gt; 3学方面</t>
  </si>
  <si>
    <t>3学方面 &gt; 2学方面</t>
  </si>
  <si>
    <t>2学入</t>
  </si>
  <si>
    <t>ア</t>
  </si>
  <si>
    <t>2学出</t>
  </si>
  <si>
    <t>イ</t>
  </si>
  <si>
    <t>3学入</t>
  </si>
  <si>
    <t>3学出</t>
  </si>
  <si>
    <t>会館 &gt; 1学 &gt;図書館(通過)</t>
  </si>
  <si>
    <t>会館 &gt; 1学駐輪(分岐)</t>
  </si>
  <si>
    <t>1学 &gt; 図書館</t>
  </si>
  <si>
    <t>図書館 &gt; 1学</t>
  </si>
  <si>
    <t>1学駐輪in</t>
  </si>
  <si>
    <t>1学 &gt; 会館</t>
  </si>
  <si>
    <t>一の矢入</t>
  </si>
  <si>
    <t>一の矢出</t>
  </si>
  <si>
    <t>2学駐輪in</t>
  </si>
  <si>
    <t>2学駐輪out</t>
  </si>
  <si>
    <t>総トリップ数1</t>
  </si>
  <si>
    <t>総トリップ数2</t>
  </si>
  <si>
    <t>1学通過比率</t>
  </si>
  <si>
    <t>2学通過比率</t>
  </si>
  <si>
    <t>3学通過比率</t>
  </si>
  <si>
    <t>図書館通過比率</t>
  </si>
  <si>
    <t>内々トリップ率</t>
  </si>
  <si>
    <t>通過交通率</t>
  </si>
  <si>
    <t>総トリップ縦</t>
  </si>
  <si>
    <t>(内々+通過)率</t>
  </si>
  <si>
    <t>アクセス率</t>
  </si>
  <si>
    <t>縦</t>
  </si>
  <si>
    <t>イグレス率</t>
  </si>
  <si>
    <t>(アクセス+イグレス)率</t>
  </si>
  <si>
    <t>自転車増加量</t>
  </si>
  <si>
    <t>修正あり</t>
  </si>
  <si>
    <t>断面総数 1-2</t>
  </si>
  <si>
    <t>断面総数 1-3</t>
  </si>
  <si>
    <t>断面総数 2-3</t>
  </si>
  <si>
    <t>エリア内自転車増加量</t>
  </si>
  <si>
    <t>断面総数 2外出入</t>
  </si>
  <si>
    <t>断面総数 3外出入</t>
  </si>
  <si>
    <t>3学駐輪in</t>
  </si>
  <si>
    <t>断面総数 一の矢</t>
  </si>
  <si>
    <t>外</t>
  </si>
  <si>
    <t>断面総数 1-図書館</t>
  </si>
  <si>
    <t>断面総数 1-会館</t>
  </si>
  <si>
    <t>断面総数 2学出入</t>
  </si>
  <si>
    <t>1＞会館</t>
  </si>
  <si>
    <t>割合</t>
  </si>
  <si>
    <t>会館＞1</t>
  </si>
  <si>
    <t>(通過+ｱｸｾｽ+ｲｸﾞﾚｽ)率</t>
  </si>
  <si>
    <t>(通過+ｱｸｾｽ+ｲｸﾞﾚｽ)数</t>
  </si>
  <si>
    <t>総トリップ数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</si>
</sst>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%"/>
  </numFmts>
  <fonts count="19">
    <font>
      <sz val="12.0"/>
      <color rgb="FF000000"/>
      <name val="游ゴシック"/>
    </font>
    <font>
      <b/>
      <sz val="12.0"/>
      <color rgb="FF000000"/>
      <name val="游ゴシック"/>
    </font>
    <font>
      <sz val="12.0"/>
      <name val="游ゴシック"/>
    </font>
    <font>
      <sz val="12.0"/>
      <color rgb="FFFF0000"/>
      <name val="游ゴシック"/>
    </font>
    <font>
      <sz val="12.0"/>
      <color rgb="FFFFC000"/>
      <name val="游ゴシック"/>
    </font>
    <font>
      <sz val="12.0"/>
      <color rgb="FF00B050"/>
      <name val="游ゴシック"/>
    </font>
    <font>
      <sz val="12.0"/>
      <color rgb="FF0070C0"/>
      <name val="游ゴシック"/>
    </font>
    <font>
      <sz val="12.0"/>
      <color rgb="FF7030A0"/>
      <name val="游ゴシック"/>
    </font>
    <font/>
    <font>
      <sz val="12.0"/>
      <color rgb="FFB7B7B7"/>
      <name val="游ゴシック"/>
    </font>
    <font>
      <sz val="12.0"/>
      <color rgb="FFCCCCCC"/>
      <name val="游ゴシック"/>
    </font>
    <font>
      <color rgb="FFFF0000"/>
    </font>
    <font>
      <color rgb="FFFFC000"/>
    </font>
    <font>
      <sz val="11.0"/>
      <color rgb="FF000000"/>
      <name val="Inconsolata"/>
    </font>
    <font>
      <color rgb="FF7030A0"/>
    </font>
    <font>
      <b/>
      <sz val="12.0"/>
      <name val="游ゴシック"/>
    </font>
    <font>
      <b/>
    </font>
    <font>
      <color rgb="FF00B050"/>
    </font>
    <font>
      <color rgb="FF0070C0"/>
    </font>
  </fonts>
  <fills count="9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CCCCCC"/>
        <bgColor rgb="FFCCCCCC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/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/>
    </border>
    <border>
      <right/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" fillId="0" fontId="3" numFmtId="0" xfId="0" applyAlignment="1" applyBorder="1" applyFont="1">
      <alignment horizontal="right" vertical="center"/>
    </xf>
    <xf borderId="3" fillId="0" fontId="2" numFmtId="0" xfId="0" applyAlignment="1" applyBorder="1" applyFont="1">
      <alignment vertical="center"/>
    </xf>
    <xf borderId="2" fillId="0" fontId="4" numFmtId="0" xfId="0" applyAlignment="1" applyBorder="1" applyFont="1">
      <alignment horizontal="right" vertical="center"/>
    </xf>
    <xf borderId="2" fillId="0" fontId="5" numFmtId="0" xfId="0" applyAlignment="1" applyBorder="1" applyFont="1">
      <alignment horizontal="right" vertical="center"/>
    </xf>
    <xf borderId="4" fillId="0" fontId="2" numFmtId="0" xfId="0" applyAlignment="1" applyBorder="1" applyFont="1">
      <alignment vertical="center"/>
    </xf>
    <xf borderId="2" fillId="0" fontId="6" numFmtId="0" xfId="0" applyAlignment="1" applyBorder="1" applyFont="1">
      <alignment horizontal="right" vertical="center"/>
    </xf>
    <xf borderId="5" fillId="0" fontId="1" numFmtId="0" xfId="0" applyAlignment="1" applyBorder="1" applyFont="1">
      <alignment readingOrder="0" vertical="center"/>
    </xf>
    <xf borderId="1" fillId="0" fontId="4" numFmtId="0" xfId="0" applyAlignment="1" applyBorder="1" applyFont="1">
      <alignment horizontal="right" vertical="center"/>
    </xf>
    <xf borderId="1" fillId="0" fontId="3" numFmtId="0" xfId="0" applyAlignment="1" applyBorder="1" applyFont="1">
      <alignment horizontal="right" readingOrder="0" vertical="center"/>
    </xf>
    <xf borderId="2" fillId="0" fontId="7" numFmtId="0" xfId="0" applyAlignment="1" applyBorder="1" applyFont="1">
      <alignment horizontal="right" vertical="center"/>
    </xf>
    <xf borderId="1" fillId="0" fontId="1" numFmtId="0" xfId="0" applyAlignment="1" applyBorder="1" applyFont="1">
      <alignment horizontal="center" readingOrder="0" vertical="center"/>
    </xf>
    <xf borderId="6" fillId="0" fontId="0" numFmtId="0" xfId="0" applyAlignment="1" applyBorder="1" applyFont="1">
      <alignment horizontal="center" vertical="center"/>
    </xf>
    <xf borderId="7" fillId="2" fontId="2" numFmtId="0" xfId="0" applyAlignment="1" applyBorder="1" applyFill="1" applyFont="1">
      <alignment vertical="center"/>
    </xf>
    <xf borderId="8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vertical="center"/>
    </xf>
    <xf borderId="9" fillId="0" fontId="0" numFmtId="0" xfId="0" applyAlignment="1" applyBorder="1" applyFont="1">
      <alignment vertical="center"/>
    </xf>
    <xf borderId="4" fillId="3" fontId="3" numFmtId="0" xfId="0" applyAlignment="1" applyBorder="1" applyFill="1" applyFont="1">
      <alignment horizontal="center" readingOrder="0" vertical="center"/>
    </xf>
    <xf borderId="4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0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readingOrder="0" vertical="center"/>
    </xf>
    <xf borderId="8" fillId="4" fontId="2" numFmtId="0" xfId="0" applyAlignment="1" applyBorder="1" applyFill="1" applyFont="1">
      <alignment vertical="center"/>
    </xf>
    <xf borderId="14" fillId="2" fontId="2" numFmtId="0" xfId="0" applyAlignment="1" applyBorder="1" applyFont="1">
      <alignment vertical="center"/>
    </xf>
    <xf borderId="3" fillId="5" fontId="0" numFmtId="164" xfId="0" applyAlignment="1" applyBorder="1" applyFill="1" applyFont="1" applyNumberFormat="1">
      <alignment horizontal="center" vertical="center"/>
    </xf>
    <xf borderId="4" fillId="0" fontId="0" numFmtId="0" xfId="0" applyAlignment="1" applyBorder="1" applyFont="1">
      <alignment horizontal="center" vertical="center"/>
    </xf>
    <xf borderId="3" fillId="0" fontId="8" numFmtId="0" xfId="0" applyAlignment="1" applyBorder="1" applyFont="1">
      <alignment vertical="center"/>
    </xf>
    <xf borderId="8" fillId="0" fontId="8" numFmtId="0" xfId="0" applyAlignment="1" applyBorder="1" applyFont="1">
      <alignment vertical="center"/>
    </xf>
    <xf borderId="4" fillId="0" fontId="0" numFmtId="164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center" vertical="center"/>
    </xf>
    <xf borderId="8" fillId="6" fontId="0" numFmtId="164" xfId="0" applyAlignment="1" applyBorder="1" applyFill="1" applyFont="1" applyNumberFormat="1">
      <alignment horizontal="center" vertical="center"/>
    </xf>
    <xf borderId="12" fillId="6" fontId="0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vertical="center"/>
    </xf>
    <xf borderId="4" fillId="5" fontId="1" numFmtId="164" xfId="0" applyAlignment="1" applyBorder="1" applyFont="1" applyNumberFormat="1">
      <alignment horizontal="center" vertical="center"/>
    </xf>
    <xf borderId="15" fillId="7" fontId="2" numFmtId="0" xfId="0" applyAlignment="1" applyBorder="1" applyFill="1" applyFont="1">
      <alignment vertical="center"/>
    </xf>
    <xf borderId="4" fillId="3" fontId="3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16" fillId="7" fontId="2" numFmtId="0" xfId="0" applyAlignment="1" applyBorder="1" applyFont="1">
      <alignment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4" fillId="5" fontId="0" numFmtId="164" xfId="0" applyAlignment="1" applyBorder="1" applyFont="1" applyNumberFormat="1">
      <alignment horizontal="center" vertical="center"/>
    </xf>
    <xf borderId="4" fillId="3" fontId="0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vertical="center"/>
    </xf>
    <xf borderId="17" fillId="7" fontId="2" numFmtId="0" xfId="0" applyAlignment="1" applyBorder="1" applyFont="1">
      <alignment vertical="center"/>
    </xf>
    <xf borderId="0" fillId="7" fontId="2" numFmtId="0" xfId="0" applyAlignment="1" applyFont="1">
      <alignment vertical="center"/>
    </xf>
    <xf borderId="18" fillId="0" fontId="0" numFmtId="0" xfId="0" applyAlignment="1" applyBorder="1" applyFont="1">
      <alignment vertical="center"/>
    </xf>
    <xf borderId="6" fillId="3" fontId="3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7" numFmtId="0" xfId="0" applyAlignment="1" applyFont="1">
      <alignment vertical="center"/>
    </xf>
    <xf borderId="20" fillId="0" fontId="2" numFmtId="0" xfId="0" applyAlignment="1" applyBorder="1" applyFont="1">
      <alignment vertical="center"/>
    </xf>
    <xf borderId="0" fillId="0" fontId="0" numFmtId="164" xfId="0" applyAlignment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8" fillId="3" fontId="0" numFmtId="0" xfId="0" applyAlignment="1" applyBorder="1" applyFon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vertical="center"/>
    </xf>
    <xf borderId="4" fillId="0" fontId="6" numFmtId="164" xfId="0" applyAlignment="1" applyBorder="1" applyFont="1" applyNumberFormat="1">
      <alignment horizontal="center" vertical="center"/>
    </xf>
    <xf borderId="4" fillId="0" fontId="7" numFmtId="164" xfId="0" applyAlignment="1" applyBorder="1" applyFont="1" applyNumberFormat="1">
      <alignment horizontal="center" vertical="center"/>
    </xf>
    <xf borderId="8" fillId="4" fontId="2" numFmtId="164" xfId="0" applyAlignment="1" applyBorder="1" applyFont="1" applyNumberForma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6" fillId="6" fontId="0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4" fillId="0" fontId="4" numFmtId="2" xfId="0" applyAlignment="1" applyBorder="1" applyFont="1" applyNumberFormat="1">
      <alignment horizontal="center" vertical="center"/>
    </xf>
    <xf borderId="19" fillId="4" fontId="2" numFmtId="0" xfId="0" applyAlignment="1" applyBorder="1" applyFont="1">
      <alignment vertical="center"/>
    </xf>
    <xf borderId="4" fillId="0" fontId="5" numFmtId="2" xfId="0" applyAlignment="1" applyBorder="1" applyFont="1" applyNumberFormat="1">
      <alignment horizontal="center" vertical="center"/>
    </xf>
    <xf borderId="4" fillId="0" fontId="6" numFmtId="2" xfId="0" applyAlignment="1" applyBorder="1" applyFont="1" applyNumberFormat="1">
      <alignment horizontal="center" vertical="center"/>
    </xf>
    <xf borderId="4" fillId="0" fontId="7" numFmtId="2" xfId="0" applyAlignment="1" applyBorder="1" applyFont="1" applyNumberFormat="1">
      <alignment horizontal="center" vertical="center"/>
    </xf>
    <xf borderId="3" fillId="3" fontId="0" numFmtId="164" xfId="0" applyAlignment="1" applyBorder="1" applyFont="1" applyNumberFormat="1">
      <alignment horizontal="center" vertical="center"/>
    </xf>
    <xf borderId="4" fillId="0" fontId="0" numFmtId="2" xfId="0" applyAlignment="1" applyBorder="1" applyFont="1" applyNumberFormat="1">
      <alignment horizontal="center" vertical="center"/>
    </xf>
    <xf borderId="8" fillId="0" fontId="2" numFmtId="164" xfId="0" applyAlignment="1" applyBorder="1" applyFont="1" applyNumberFormat="1">
      <alignment vertical="center"/>
    </xf>
    <xf borderId="10" fillId="0" fontId="3" numFmtId="2" xfId="0" applyAlignment="1" applyBorder="1" applyFont="1" applyNumberFormat="1">
      <alignment horizontal="center" vertical="center"/>
    </xf>
    <xf borderId="21" fillId="0" fontId="2" numFmtId="0" xfId="0" applyAlignment="1" applyBorder="1" applyFont="1">
      <alignment shrinkToFit="0" vertical="center" wrapText="0"/>
    </xf>
    <xf borderId="8" fillId="3" fontId="0" numFmtId="0" xfId="0" applyAlignment="1" applyBorder="1" applyFont="1">
      <alignment horizontal="center" vertical="center"/>
    </xf>
    <xf borderId="4" fillId="0" fontId="2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4" fillId="0" fontId="2" numFmtId="2" xfId="0" applyAlignment="1" applyBorder="1" applyFont="1" applyNumberFormat="1">
      <alignment horizontal="center" vertical="center"/>
    </xf>
    <xf borderId="8" fillId="0" fontId="2" numFmtId="16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3" fillId="0" fontId="0" numFmtId="0" xfId="0" applyAlignment="1" applyBorder="1" applyFont="1">
      <alignment vertical="center"/>
    </xf>
    <xf borderId="8" fillId="0" fontId="2" numFmtId="2" xfId="0" applyAlignment="1" applyBorder="1" applyFont="1" applyNumberFormat="1">
      <alignment horizontal="center" vertical="center"/>
    </xf>
    <xf borderId="21" fillId="0" fontId="0" numFmtId="0" xfId="0" applyAlignment="1" applyBorder="1" applyFont="1">
      <alignment shrinkToFit="0" vertical="center" wrapText="0"/>
    </xf>
    <xf borderId="0" fillId="0" fontId="0" numFmtId="0" xfId="0" applyAlignment="1" applyFont="1">
      <alignment shrinkToFit="0" vertical="center" wrapText="0"/>
    </xf>
    <xf borderId="14" fillId="3" fontId="2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22" fillId="0" fontId="0" numFmtId="0" xfId="0" applyAlignment="1" applyBorder="1" applyFont="1">
      <alignment shrinkToFit="0" vertical="center" wrapText="0"/>
    </xf>
    <xf borderId="8" fillId="0" fontId="2" numFmtId="2" xfId="0" applyAlignment="1" applyBorder="1" applyFont="1" applyNumberFormat="1">
      <alignment vertical="center"/>
    </xf>
    <xf borderId="4" fillId="0" fontId="10" numFmtId="0" xfId="0" applyAlignment="1" applyBorder="1" applyFont="1">
      <alignment vertical="center"/>
    </xf>
    <xf borderId="8" fillId="3" fontId="2" numFmtId="2" xfId="0" applyAlignment="1" applyBorder="1" applyFont="1" applyNumberFormat="1">
      <alignment vertical="center"/>
    </xf>
    <xf borderId="22" fillId="0" fontId="2" numFmtId="0" xfId="0" applyAlignment="1" applyBorder="1" applyFont="1">
      <alignment vertical="center"/>
    </xf>
    <xf borderId="8" fillId="0" fontId="3" numFmtId="2" xfId="0" applyAlignment="1" applyBorder="1" applyFont="1" applyNumberFormat="1">
      <alignment horizontal="center" vertical="center"/>
    </xf>
    <xf borderId="23" fillId="0" fontId="4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7" fontId="0" numFmtId="0" xfId="0" applyAlignment="1" applyFont="1">
      <alignment horizontal="center" vertical="center"/>
    </xf>
    <xf borderId="13" fillId="0" fontId="8" numFmtId="0" xfId="0" applyAlignment="1" applyBorder="1" applyFont="1">
      <alignment vertical="center"/>
    </xf>
    <xf borderId="4" fillId="5" fontId="2" numFmtId="164" xfId="0" applyAlignment="1" applyBorder="1" applyFont="1" applyNumberFormat="1">
      <alignment horizontal="center" vertical="center"/>
    </xf>
    <xf borderId="12" fillId="6" fontId="2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4" fillId="3" fontId="13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23" fillId="0" fontId="3" numFmtId="0" xfId="0" applyAlignment="1" applyBorder="1" applyFont="1">
      <alignment horizontal="center" vertical="center"/>
    </xf>
    <xf borderId="0" fillId="0" fontId="15" numFmtId="0" xfId="0" applyAlignment="1" applyFont="1">
      <alignment vertical="center"/>
    </xf>
    <xf borderId="24" fillId="0" fontId="8" numFmtId="0" xfId="0" applyAlignment="1" applyBorder="1" applyFont="1">
      <alignment vertical="center"/>
    </xf>
    <xf borderId="19" fillId="0" fontId="8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6" fillId="0" fontId="8" numFmtId="0" xfId="0" applyAlignment="1" applyBorder="1" applyFont="1">
      <alignment vertical="center"/>
    </xf>
    <xf borderId="0" fillId="0" fontId="3" numFmtId="164" xfId="0" applyAlignment="1" applyFont="1" applyNumberFormat="1">
      <alignment horizontal="center" vertical="center"/>
    </xf>
    <xf borderId="0" fillId="0" fontId="16" numFmtId="0" xfId="0" applyAlignment="1" applyFont="1">
      <alignment vertical="center"/>
    </xf>
    <xf borderId="12" fillId="0" fontId="2" numFmtId="0" xfId="0" applyAlignment="1" applyBorder="1" applyFont="1">
      <alignment horizontal="center" vertical="center"/>
    </xf>
    <xf borderId="0" fillId="0" fontId="0" numFmtId="2" xfId="0" applyAlignment="1" applyFont="1" applyNumberFormat="1">
      <alignment horizontal="center" vertical="center"/>
    </xf>
    <xf borderId="3" fillId="5" fontId="2" numFmtId="164" xfId="0" applyAlignment="1" applyBorder="1" applyFont="1" applyNumberFormat="1">
      <alignment horizontal="center" vertical="center"/>
    </xf>
    <xf borderId="12" fillId="0" fontId="8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4" numFmtId="0" xfId="0" applyAlignment="1" applyFont="1">
      <alignment vertical="center"/>
    </xf>
    <xf borderId="6" fillId="6" fontId="2" numFmtId="164" xfId="0" applyAlignment="1" applyBorder="1" applyFont="1" applyNumberFormat="1">
      <alignment horizontal="center" vertical="center"/>
    </xf>
    <xf borderId="19" fillId="6" fontId="2" numFmtId="164" xfId="0" applyAlignment="1" applyBorder="1" applyFont="1" applyNumberFormat="1">
      <alignment horizontal="center" vertical="center"/>
    </xf>
    <xf borderId="8" fillId="3" fontId="13" numFmtId="164" xfId="0" applyAlignment="1" applyBorder="1" applyFont="1" applyNumberFormat="1">
      <alignment horizontal="center" vertical="center"/>
    </xf>
    <xf borderId="3" fillId="3" fontId="13" numFmtId="164" xfId="0" applyAlignment="1" applyBorder="1" applyFont="1" applyNumberFormat="1">
      <alignment horizontal="center" vertical="center"/>
    </xf>
    <xf borderId="8" fillId="0" fontId="0" numFmtId="0" xfId="0" applyAlignment="1" applyBorder="1" applyFont="1">
      <alignment vertical="center"/>
    </xf>
    <xf borderId="1" fillId="0" fontId="5" numFmtId="0" xfId="0" applyAlignment="1" applyBorder="1" applyFont="1">
      <alignment horizontal="right" readingOrder="0" vertical="center"/>
    </xf>
    <xf borderId="1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11" fillId="0" fontId="5" numFmtId="0" xfId="0" applyAlignment="1" applyBorder="1" applyFont="1">
      <alignment horizontal="center" vertical="center"/>
    </xf>
    <xf borderId="8" fillId="0" fontId="1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right" readingOrder="0" vertical="center"/>
    </xf>
    <xf borderId="10" fillId="0" fontId="6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right" readingOrder="0" vertical="center"/>
    </xf>
    <xf borderId="10" fillId="0" fontId="7" numFmtId="0" xfId="0" applyAlignment="1" applyBorder="1" applyFont="1">
      <alignment horizontal="center" vertical="center"/>
    </xf>
    <xf borderId="0" fillId="0" fontId="17" numFmtId="0" xfId="0" applyAlignment="1" applyFont="1">
      <alignment vertical="center"/>
    </xf>
    <xf borderId="23" fillId="0" fontId="7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0" fillId="0" fontId="18" numFmtId="0" xfId="0" applyAlignment="1" applyFont="1">
      <alignment vertical="center"/>
    </xf>
    <xf borderId="3" fillId="0" fontId="15" numFmtId="0" xfId="0" applyAlignment="1" applyBorder="1" applyFont="1">
      <alignment horizontal="right" vertical="center"/>
    </xf>
    <xf borderId="0" fillId="0" fontId="2" numFmtId="165" xfId="0" applyAlignment="1" applyFont="1" applyNumberFormat="1">
      <alignment horizontal="right" vertical="center"/>
    </xf>
    <xf borderId="0" fillId="0" fontId="2" numFmtId="2" xfId="0" applyAlignment="1" applyFont="1" applyNumberFormat="1">
      <alignment horizontal="right" vertical="center"/>
    </xf>
    <xf borderId="0" fillId="8" fontId="2" numFmtId="0" xfId="0" applyAlignment="1" applyFill="1" applyFont="1">
      <alignment vertical="center"/>
    </xf>
    <xf borderId="0" fillId="8" fontId="2" numFmtId="1" xfId="0" applyAlignment="1" applyFont="1" applyNumberFormat="1">
      <alignment horizontal="right" vertical="center"/>
    </xf>
    <xf borderId="0" fillId="0" fontId="8" numFmtId="2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'分析'!$B$9:$F$9</c:f>
            </c:numRef>
          </c:val>
          <c:smooth val="0"/>
        </c:ser>
        <c:ser>
          <c:idx val="1"/>
          <c:order val="1"/>
          <c:tx>
            <c:strRef>
              <c:f>'分析'!$A$10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'分析'!$B$10:$F$10</c:f>
            </c:numRef>
          </c:val>
          <c:smooth val="0"/>
        </c:ser>
        <c:ser>
          <c:idx val="2"/>
          <c:order val="2"/>
          <c:tx>
            <c:strRef>
              <c:f>'分析'!$A$11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'分析'!$B$11:$F$11</c:f>
            </c:numRef>
          </c:val>
          <c:smooth val="0"/>
        </c:ser>
        <c:axId val="1857802065"/>
        <c:axId val="442669949"/>
      </c:lineChart>
      <c:catAx>
        <c:axId val="1857802065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442669949"/>
      </c:catAx>
      <c:valAx>
        <c:axId val="4426699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57802065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'分析'!$B$2:$F$2</c:f>
            </c:numRef>
          </c:val>
          <c:smooth val="0"/>
        </c:ser>
        <c:ser>
          <c:idx val="1"/>
          <c:order val="1"/>
          <c:tx>
            <c:strRef>
              <c:f>'分析'!$A$3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'分析'!$B$3:$F$3</c:f>
            </c:numRef>
          </c:val>
          <c:smooth val="0"/>
        </c:ser>
        <c:ser>
          <c:idx val="2"/>
          <c:order val="2"/>
          <c:tx>
            <c:strRef>
              <c:f>'分析'!$A$4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'分析'!$B$4:$F$4</c:f>
            </c:numRef>
          </c:val>
          <c:smooth val="0"/>
        </c:ser>
        <c:ser>
          <c:idx val="3"/>
          <c:order val="3"/>
          <c:tx>
            <c:strRef>
              <c:f>'分析'!$A$5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'分析'!$B$5:$F$5</c:f>
            </c:numRef>
          </c:val>
          <c:smooth val="0"/>
        </c:ser>
        <c:axId val="1896986342"/>
        <c:axId val="735206072"/>
      </c:lineChart>
      <c:catAx>
        <c:axId val="189698634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735206072"/>
      </c:catAx>
      <c:valAx>
        <c:axId val="735206072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96986342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エリア内自転車増加量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'分析'!$A$15</c:f>
            </c:strRef>
          </c:tx>
          <c:spPr>
            <a:solidFill>
              <a:srgbClr val="3366CC"/>
            </a:solidFill>
          </c:spPr>
          <c:cat>
            <c:strRef>
              <c:f>'分析'!$B$14:$F$14</c:f>
            </c:strRef>
          </c:cat>
          <c:val>
            <c:numRef>
              <c:f>'分析'!$B$15:$F$15</c:f>
            </c:numRef>
          </c:val>
        </c:ser>
        <c:axId val="1256264806"/>
        <c:axId val="1297265611"/>
      </c:barChart>
      <c:catAx>
        <c:axId val="1256264806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297265611"/>
      </c:catAx>
      <c:valAx>
        <c:axId val="12972656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エリア内自転車増加量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56264806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'分析'!$A$2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'分析'!$B$2:$F$2</c:f>
            </c:numRef>
          </c:val>
        </c:ser>
        <c:ser>
          <c:idx val="1"/>
          <c:order val="1"/>
          <c:tx>
            <c:strRef>
              <c:f>'分析'!$A$3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'分析'!$B$3:$F$3</c:f>
            </c:numRef>
          </c:val>
        </c:ser>
        <c:ser>
          <c:idx val="2"/>
          <c:order val="2"/>
          <c:tx>
            <c:strRef>
              <c:f>'分析'!$A$4</c:f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'分析'!$B$4:$F$4</c:f>
            </c:numRef>
          </c:val>
        </c:ser>
        <c:ser>
          <c:idx val="3"/>
          <c:order val="3"/>
          <c:tx>
            <c:strRef>
              <c:f>'分析'!$A$5</c:f>
            </c:strRef>
          </c:tx>
          <c:spPr>
            <a:solidFill>
              <a:srgbClr val="109618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'分析'!$B$5:$F$5</c:f>
            </c:numRef>
          </c:val>
        </c:ser>
        <c:overlap val="100"/>
        <c:axId val="1112068833"/>
        <c:axId val="1590953395"/>
      </c:barChart>
      <c:catAx>
        <c:axId val="111206883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590953395"/>
      </c:catAx>
      <c:valAx>
        <c:axId val="1590953395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12068833"/>
      </c:valAx>
    </c:plotArea>
    <c:legend>
      <c:legendPos val="r"/>
      <c:overlay val="0"/>
    </c:legend>
    <c:plotVisOnly val="1"/>
  </c:chart>
</c:chartSpace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17</xdr:row>
      <xdr:rowOff>133350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742950</xdr:colOff>
      <xdr:row>17</xdr:row>
      <xdr:rowOff>133350</xdr:rowOff>
    </xdr:from>
    <xdr:ext cx="5715000" cy="3533775"/>
    <xdr:graphicFrame>
      <xdr:nvGraphicFramePr>
        <xdr:cNvPr id="2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742950</xdr:colOff>
      <xdr:row>2</xdr:row>
      <xdr:rowOff>85725</xdr:rowOff>
    </xdr:from>
    <xdr:ext cx="4171950" cy="2581275"/>
    <xdr:graphicFrame>
      <xdr:nvGraphicFramePr>
        <xdr:cNvPr id="3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13</xdr:col>
      <xdr:colOff>800100</xdr:colOff>
      <xdr:row>17</xdr:row>
      <xdr:rowOff>133350</xdr:rowOff>
    </xdr:from>
    <xdr:ext cx="5715000" cy="3533775"/>
    <xdr:graphicFrame>
      <xdr:nvGraphicFramePr>
        <xdr:cNvPr id="4" name="Chart 4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1.0"/>
    <col customWidth="1" min="2" max="26" width="8.33"/>
  </cols>
  <sheetData>
    <row r="1" ht="19.5" customHeight="1">
      <c r="A1" s="1" t="s">
        <v>0</v>
      </c>
      <c r="B1" s="3">
        <v>825.0</v>
      </c>
      <c r="C1" s="5">
        <v>1125.0</v>
      </c>
      <c r="D1" s="6">
        <v>1200.0</v>
      </c>
      <c r="E1" s="8">
        <v>1500.0</v>
      </c>
      <c r="F1" s="12">
        <v>1800.0</v>
      </c>
      <c r="G1" s="15"/>
      <c r="H1" s="16" t="s">
        <v>9</v>
      </c>
      <c r="I1" s="16" t="s">
        <v>11</v>
      </c>
      <c r="J1" s="16" t="s">
        <v>12</v>
      </c>
      <c r="K1" s="16" t="s">
        <v>13</v>
      </c>
    </row>
    <row r="2" ht="19.5" customHeight="1">
      <c r="A2" s="18" t="s">
        <v>10</v>
      </c>
      <c r="B2" s="19">
        <v>120.0</v>
      </c>
      <c r="C2" s="20">
        <v>70.0</v>
      </c>
      <c r="D2" s="22">
        <v>115.0</v>
      </c>
      <c r="E2" s="24">
        <v>140.0</v>
      </c>
      <c r="F2" s="26">
        <v>37.0</v>
      </c>
      <c r="G2" s="28"/>
      <c r="H2" s="30">
        <f t="shared" ref="H2:H21" si="1">MAX(B2:F2)</f>
        <v>140</v>
      </c>
      <c r="I2" s="30">
        <f t="shared" ref="I2:I21" si="2">MIN(B2:F2)</f>
        <v>37</v>
      </c>
      <c r="J2" s="33">
        <f t="shared" ref="J2:J21" si="3">AVERAGE(B2:F2)</f>
        <v>96.4</v>
      </c>
      <c r="K2" s="33">
        <f t="shared" ref="K2:K21" si="4">STDEVP(B2:F2)</f>
        <v>37.49453293</v>
      </c>
    </row>
    <row r="3" ht="19.5" customHeight="1">
      <c r="A3" s="18" t="s">
        <v>15</v>
      </c>
      <c r="B3" s="19">
        <v>92.0</v>
      </c>
      <c r="C3" s="20">
        <v>91.0</v>
      </c>
      <c r="D3" s="22">
        <v>112.0</v>
      </c>
      <c r="E3" s="24">
        <v>142.0</v>
      </c>
      <c r="F3" s="26">
        <v>313.0</v>
      </c>
      <c r="G3" s="28"/>
      <c r="H3" s="30">
        <f t="shared" si="1"/>
        <v>313</v>
      </c>
      <c r="I3" s="30">
        <f t="shared" si="2"/>
        <v>91</v>
      </c>
      <c r="J3" s="33">
        <f t="shared" si="3"/>
        <v>150</v>
      </c>
      <c r="K3" s="33">
        <f t="shared" si="4"/>
        <v>83.57272282</v>
      </c>
    </row>
    <row r="4" ht="19.5" customHeight="1">
      <c r="A4" s="18" t="s">
        <v>16</v>
      </c>
      <c r="B4" s="19">
        <v>4.0</v>
      </c>
      <c r="C4" s="20">
        <v>70.0</v>
      </c>
      <c r="D4" s="22">
        <v>29.0</v>
      </c>
      <c r="E4" s="24">
        <v>54.0</v>
      </c>
      <c r="F4" s="26">
        <v>128.0</v>
      </c>
      <c r="G4" s="28"/>
      <c r="H4" s="30">
        <f t="shared" si="1"/>
        <v>128</v>
      </c>
      <c r="I4" s="30">
        <f t="shared" si="2"/>
        <v>4</v>
      </c>
      <c r="J4" s="33">
        <f t="shared" si="3"/>
        <v>57</v>
      </c>
      <c r="K4" s="33">
        <f t="shared" si="4"/>
        <v>41.98094806</v>
      </c>
    </row>
    <row r="5" ht="19.5" customHeight="1">
      <c r="A5" s="18" t="s">
        <v>17</v>
      </c>
      <c r="B5" s="19">
        <v>55.0</v>
      </c>
      <c r="C5" s="20">
        <v>55.0</v>
      </c>
      <c r="D5" s="22">
        <v>63.0</v>
      </c>
      <c r="E5" s="24">
        <v>50.0</v>
      </c>
      <c r="F5" s="26">
        <v>37.0</v>
      </c>
      <c r="G5" s="28"/>
      <c r="H5" s="30">
        <f t="shared" si="1"/>
        <v>63</v>
      </c>
      <c r="I5" s="30">
        <f t="shared" si="2"/>
        <v>37</v>
      </c>
      <c r="J5" s="33">
        <f t="shared" si="3"/>
        <v>52</v>
      </c>
      <c r="K5" s="33">
        <f t="shared" si="4"/>
        <v>8.579044236</v>
      </c>
    </row>
    <row r="6" ht="19.5" customHeight="1">
      <c r="A6" s="18" t="s">
        <v>18</v>
      </c>
      <c r="B6" s="19">
        <v>64.0</v>
      </c>
      <c r="C6" s="20">
        <v>21.0</v>
      </c>
      <c r="D6" s="22">
        <v>56.0</v>
      </c>
      <c r="E6" s="24">
        <v>42.0</v>
      </c>
      <c r="F6" s="26">
        <v>47.0</v>
      </c>
      <c r="G6" s="28"/>
      <c r="H6" s="30">
        <f t="shared" si="1"/>
        <v>64</v>
      </c>
      <c r="I6" s="30">
        <f t="shared" si="2"/>
        <v>21</v>
      </c>
      <c r="J6" s="33">
        <f t="shared" si="3"/>
        <v>46</v>
      </c>
      <c r="K6" s="33">
        <f t="shared" si="4"/>
        <v>14.6013698</v>
      </c>
    </row>
    <row r="7" ht="19.5" customHeight="1">
      <c r="A7" s="18" t="s">
        <v>19</v>
      </c>
      <c r="B7" s="19">
        <v>20.0</v>
      </c>
      <c r="C7" s="20">
        <v>38.0</v>
      </c>
      <c r="D7" s="22">
        <v>43.0</v>
      </c>
      <c r="E7" s="24">
        <v>41.0</v>
      </c>
      <c r="F7" s="26">
        <v>56.0</v>
      </c>
      <c r="G7" s="28"/>
      <c r="H7" s="30">
        <f t="shared" si="1"/>
        <v>56</v>
      </c>
      <c r="I7" s="30">
        <f t="shared" si="2"/>
        <v>20</v>
      </c>
      <c r="J7" s="33">
        <f t="shared" si="3"/>
        <v>39.6</v>
      </c>
      <c r="K7" s="33">
        <f t="shared" si="4"/>
        <v>11.56892389</v>
      </c>
    </row>
    <row r="8" ht="19.5" customHeight="1">
      <c r="A8" s="18" t="s">
        <v>20</v>
      </c>
      <c r="B8" s="19">
        <v>61.0</v>
      </c>
      <c r="C8" s="37">
        <v>13.0</v>
      </c>
      <c r="D8" s="38">
        <v>35.0</v>
      </c>
      <c r="E8" s="39">
        <v>47.0</v>
      </c>
      <c r="F8" s="26">
        <v>17.0</v>
      </c>
      <c r="G8" s="28" t="s">
        <v>21</v>
      </c>
      <c r="H8" s="30">
        <f t="shared" si="1"/>
        <v>61</v>
      </c>
      <c r="I8" s="30">
        <f t="shared" si="2"/>
        <v>13</v>
      </c>
      <c r="J8" s="33">
        <f t="shared" si="3"/>
        <v>34.6</v>
      </c>
      <c r="K8" s="33">
        <f t="shared" si="4"/>
        <v>18.03995565</v>
      </c>
    </row>
    <row r="9" ht="19.5" customHeight="1">
      <c r="A9" s="18" t="s">
        <v>22</v>
      </c>
      <c r="B9" s="19">
        <v>10.0</v>
      </c>
      <c r="C9" s="37">
        <v>47.0</v>
      </c>
      <c r="D9" s="38">
        <v>17.0</v>
      </c>
      <c r="E9" s="39">
        <v>43.0</v>
      </c>
      <c r="F9" s="26">
        <v>33.0</v>
      </c>
      <c r="G9" s="28" t="s">
        <v>23</v>
      </c>
      <c r="H9" s="30">
        <f t="shared" si="1"/>
        <v>47</v>
      </c>
      <c r="I9" s="30">
        <f t="shared" si="2"/>
        <v>10</v>
      </c>
      <c r="J9" s="33">
        <f t="shared" si="3"/>
        <v>30</v>
      </c>
      <c r="K9" s="33">
        <f t="shared" si="4"/>
        <v>14.39444337</v>
      </c>
    </row>
    <row r="10" ht="19.5" customHeight="1">
      <c r="A10" s="18" t="s">
        <v>24</v>
      </c>
      <c r="B10" s="19">
        <v>35.0</v>
      </c>
      <c r="C10" s="37">
        <v>19.0</v>
      </c>
      <c r="D10" s="38">
        <v>24.0</v>
      </c>
      <c r="E10" s="39">
        <v>21.0</v>
      </c>
      <c r="F10" s="26">
        <v>21.0</v>
      </c>
      <c r="G10" s="28" t="s">
        <v>21</v>
      </c>
      <c r="H10" s="30">
        <f t="shared" si="1"/>
        <v>35</v>
      </c>
      <c r="I10" s="30">
        <f t="shared" si="2"/>
        <v>19</v>
      </c>
      <c r="J10" s="33">
        <f t="shared" si="3"/>
        <v>24</v>
      </c>
      <c r="K10" s="33">
        <f t="shared" si="4"/>
        <v>5.727128425</v>
      </c>
    </row>
    <row r="11" ht="19.5" customHeight="1">
      <c r="A11" s="18" t="s">
        <v>25</v>
      </c>
      <c r="B11" s="19">
        <v>20.0</v>
      </c>
      <c r="C11" s="37">
        <v>20.0</v>
      </c>
      <c r="D11" s="38">
        <v>14.0</v>
      </c>
      <c r="E11" s="39">
        <v>20.0</v>
      </c>
      <c r="F11" s="26">
        <v>36.0</v>
      </c>
      <c r="G11" s="28" t="s">
        <v>23</v>
      </c>
      <c r="H11" s="30">
        <f t="shared" si="1"/>
        <v>36</v>
      </c>
      <c r="I11" s="30">
        <f t="shared" si="2"/>
        <v>14</v>
      </c>
      <c r="J11" s="33">
        <f t="shared" si="3"/>
        <v>22</v>
      </c>
      <c r="K11" s="33">
        <f t="shared" si="4"/>
        <v>7.375635566</v>
      </c>
    </row>
    <row r="12" ht="19.5" customHeight="1">
      <c r="A12" s="18" t="s">
        <v>26</v>
      </c>
      <c r="B12" s="43">
        <v>251.0</v>
      </c>
      <c r="C12" s="20">
        <v>117.0</v>
      </c>
      <c r="D12" s="22">
        <v>132.0</v>
      </c>
      <c r="E12" s="24">
        <v>117.0</v>
      </c>
      <c r="F12" s="44">
        <v>36.0</v>
      </c>
      <c r="G12" s="28" t="s">
        <v>21</v>
      </c>
      <c r="H12" s="46">
        <f t="shared" si="1"/>
        <v>251</v>
      </c>
      <c r="I12" s="47">
        <f t="shared" si="2"/>
        <v>36</v>
      </c>
      <c r="J12" s="33">
        <f t="shared" si="3"/>
        <v>130.6</v>
      </c>
      <c r="K12" s="33">
        <f t="shared" si="4"/>
        <v>69.01767889</v>
      </c>
    </row>
    <row r="13" ht="19.5" customHeight="1">
      <c r="A13" s="18" t="s">
        <v>27</v>
      </c>
      <c r="B13" s="43">
        <v>106.0</v>
      </c>
      <c r="C13" s="20">
        <v>58.0</v>
      </c>
      <c r="D13" s="22">
        <v>85.0</v>
      </c>
      <c r="E13" s="24">
        <v>21.0</v>
      </c>
      <c r="F13" s="44">
        <v>15.0</v>
      </c>
      <c r="G13" s="28" t="s">
        <v>21</v>
      </c>
      <c r="H13" s="46">
        <f t="shared" si="1"/>
        <v>106</v>
      </c>
      <c r="I13" s="47">
        <f t="shared" si="2"/>
        <v>15</v>
      </c>
      <c r="J13" s="33">
        <f t="shared" si="3"/>
        <v>57</v>
      </c>
      <c r="K13" s="33">
        <f t="shared" si="4"/>
        <v>35.34402354</v>
      </c>
    </row>
    <row r="14" ht="19.5" customHeight="1">
      <c r="A14" s="18" t="s">
        <v>28</v>
      </c>
      <c r="B14" s="43">
        <v>256.0</v>
      </c>
      <c r="C14" s="20">
        <v>137.0</v>
      </c>
      <c r="D14" s="22">
        <v>161.0</v>
      </c>
      <c r="E14" s="24">
        <v>137.0</v>
      </c>
      <c r="F14" s="44">
        <v>88.0</v>
      </c>
      <c r="G14" s="28"/>
      <c r="H14" s="46">
        <f t="shared" si="1"/>
        <v>256</v>
      </c>
      <c r="I14" s="47">
        <f t="shared" si="2"/>
        <v>88</v>
      </c>
      <c r="J14" s="33">
        <f t="shared" si="3"/>
        <v>155.8</v>
      </c>
      <c r="K14" s="33">
        <f t="shared" si="4"/>
        <v>55.44510799</v>
      </c>
    </row>
    <row r="15" ht="19.5" customHeight="1">
      <c r="A15" s="18" t="s">
        <v>29</v>
      </c>
      <c r="B15" s="43">
        <v>104.0</v>
      </c>
      <c r="C15" s="20">
        <v>153.0</v>
      </c>
      <c r="D15" s="22">
        <v>132.0</v>
      </c>
      <c r="E15" s="24">
        <v>177.0</v>
      </c>
      <c r="F15" s="44">
        <v>330.0</v>
      </c>
      <c r="G15" s="28"/>
      <c r="H15" s="47">
        <f t="shared" si="1"/>
        <v>330</v>
      </c>
      <c r="I15" s="46">
        <f t="shared" si="2"/>
        <v>104</v>
      </c>
      <c r="J15" s="33">
        <f t="shared" si="3"/>
        <v>179.2</v>
      </c>
      <c r="K15" s="33">
        <f t="shared" si="4"/>
        <v>79.13886529</v>
      </c>
    </row>
    <row r="16" ht="19.5" customHeight="1">
      <c r="A16" s="18" t="s">
        <v>30</v>
      </c>
      <c r="B16" s="43">
        <v>115.0</v>
      </c>
      <c r="C16" s="20">
        <v>56.0</v>
      </c>
      <c r="D16" s="22">
        <v>112.0</v>
      </c>
      <c r="E16" s="24">
        <v>82.0</v>
      </c>
      <c r="F16" s="44">
        <v>20.0</v>
      </c>
      <c r="G16" s="28"/>
      <c r="H16" s="46">
        <f t="shared" si="1"/>
        <v>115</v>
      </c>
      <c r="I16" s="47">
        <f t="shared" si="2"/>
        <v>20</v>
      </c>
      <c r="J16" s="33">
        <f t="shared" si="3"/>
        <v>77</v>
      </c>
      <c r="K16" s="33">
        <f t="shared" si="4"/>
        <v>35.73233829</v>
      </c>
    </row>
    <row r="17" ht="19.5" customHeight="1">
      <c r="A17" s="18" t="s">
        <v>31</v>
      </c>
      <c r="B17" s="43">
        <v>105.0</v>
      </c>
      <c r="C17" s="20">
        <v>172.0</v>
      </c>
      <c r="D17" s="22">
        <v>95.0</v>
      </c>
      <c r="E17" s="24">
        <v>128.0</v>
      </c>
      <c r="F17" s="44">
        <v>472.0</v>
      </c>
      <c r="G17" s="28" t="s">
        <v>23</v>
      </c>
      <c r="H17" s="47">
        <f t="shared" si="1"/>
        <v>472</v>
      </c>
      <c r="I17" s="22">
        <f t="shared" si="2"/>
        <v>95</v>
      </c>
      <c r="J17" s="33">
        <f t="shared" si="3"/>
        <v>194.4</v>
      </c>
      <c r="K17" s="33">
        <f t="shared" si="4"/>
        <v>141.3118537</v>
      </c>
    </row>
    <row r="18" ht="19.5" customHeight="1">
      <c r="A18" s="18" t="s">
        <v>32</v>
      </c>
      <c r="B18" s="19">
        <v>92.0</v>
      </c>
      <c r="C18" s="37">
        <v>30.0</v>
      </c>
      <c r="D18" s="38">
        <v>29.0</v>
      </c>
      <c r="E18" s="39">
        <v>59.0</v>
      </c>
      <c r="F18" s="26">
        <v>17.0</v>
      </c>
      <c r="G18" s="28" t="s">
        <v>21</v>
      </c>
      <c r="H18" s="30">
        <f t="shared" si="1"/>
        <v>92</v>
      </c>
      <c r="I18" s="30">
        <f t="shared" si="2"/>
        <v>17</v>
      </c>
      <c r="J18" s="33">
        <f t="shared" si="3"/>
        <v>45.4</v>
      </c>
      <c r="K18" s="33">
        <f t="shared" si="4"/>
        <v>27.08948135</v>
      </c>
    </row>
    <row r="19" ht="19.5" customHeight="1">
      <c r="A19" s="18" t="s">
        <v>33</v>
      </c>
      <c r="B19" s="19">
        <v>53.0</v>
      </c>
      <c r="C19" s="37">
        <v>32.0</v>
      </c>
      <c r="D19" s="38">
        <v>38.0</v>
      </c>
      <c r="E19" s="39">
        <v>29.0</v>
      </c>
      <c r="F19" s="26">
        <v>26.0</v>
      </c>
      <c r="G19" s="28" t="s">
        <v>23</v>
      </c>
      <c r="H19" s="30">
        <f t="shared" si="1"/>
        <v>53</v>
      </c>
      <c r="I19" s="30">
        <f t="shared" si="2"/>
        <v>26</v>
      </c>
      <c r="J19" s="33">
        <f t="shared" si="3"/>
        <v>35.6</v>
      </c>
      <c r="K19" s="33">
        <f t="shared" si="4"/>
        <v>9.56242647</v>
      </c>
    </row>
    <row r="20" ht="19.5" customHeight="1">
      <c r="A20" s="18" t="s">
        <v>34</v>
      </c>
      <c r="B20" s="19">
        <v>132.0</v>
      </c>
      <c r="C20" s="20">
        <v>50.0</v>
      </c>
      <c r="D20" s="22">
        <v>81.0</v>
      </c>
      <c r="E20" s="24">
        <v>145.0</v>
      </c>
      <c r="F20" s="26">
        <v>40.0</v>
      </c>
      <c r="G20" s="28"/>
      <c r="H20" s="30">
        <f t="shared" si="1"/>
        <v>145</v>
      </c>
      <c r="I20" s="30">
        <f t="shared" si="2"/>
        <v>40</v>
      </c>
      <c r="J20" s="33">
        <f t="shared" si="3"/>
        <v>89.6</v>
      </c>
      <c r="K20" s="33">
        <f t="shared" si="4"/>
        <v>42.35374836</v>
      </c>
    </row>
    <row r="21" ht="19.5" customHeight="1">
      <c r="A21" s="53" t="s">
        <v>35</v>
      </c>
      <c r="B21" s="54">
        <v>8.0</v>
      </c>
      <c r="C21" s="55">
        <v>57.0</v>
      </c>
      <c r="D21" s="56">
        <v>51.0</v>
      </c>
      <c r="E21" s="57">
        <v>108.0</v>
      </c>
      <c r="F21" s="58">
        <v>199.0</v>
      </c>
      <c r="G21" s="28"/>
      <c r="H21" s="30">
        <f t="shared" si="1"/>
        <v>199</v>
      </c>
      <c r="I21" s="30">
        <f t="shared" si="2"/>
        <v>8</v>
      </c>
      <c r="J21" s="33">
        <f t="shared" si="3"/>
        <v>84.6</v>
      </c>
      <c r="K21" s="33">
        <f t="shared" si="4"/>
        <v>65.41131401</v>
      </c>
    </row>
    <row r="22" ht="19.5" customHeight="1">
      <c r="A22" s="2"/>
      <c r="B22" s="59"/>
      <c r="C22" s="60"/>
      <c r="D22" s="2"/>
      <c r="E22" s="2"/>
      <c r="F22" s="61"/>
      <c r="G22" s="62"/>
      <c r="H22" s="2" t="s">
        <v>9</v>
      </c>
      <c r="I22" s="2" t="s">
        <v>11</v>
      </c>
      <c r="J22" s="63" t="s">
        <v>12</v>
      </c>
      <c r="K22" s="63" t="s">
        <v>13</v>
      </c>
    </row>
    <row r="23" ht="19.5" customHeight="1">
      <c r="A23" s="17" t="s">
        <v>36</v>
      </c>
      <c r="B23" s="64">
        <f>'OD 0825'!D14</f>
        <v>635.8465174</v>
      </c>
      <c r="C23" s="65">
        <f>'OD 1125'!D14</f>
        <v>457.9648391</v>
      </c>
      <c r="D23" s="67">
        <f>'0D 1200'!D14</f>
        <v>472.2115748</v>
      </c>
      <c r="E23" s="69">
        <f>'OD 1500'!D14</f>
        <v>473.7466309</v>
      </c>
      <c r="F23" s="70">
        <f>'OD 1800'!D14</f>
        <v>668.956739</v>
      </c>
      <c r="G23" s="28"/>
      <c r="H23" s="33">
        <f t="shared" ref="H23:H28" si="5">MAX(B23:F23)</f>
        <v>668.956739</v>
      </c>
      <c r="I23" s="33">
        <f t="shared" ref="I23:I28" si="6">MIN(B23:F23)</f>
        <v>457.9648391</v>
      </c>
      <c r="J23" s="33">
        <f t="shared" ref="J23:J28" si="7">AVERAGE(B23:F23)</f>
        <v>541.7452603</v>
      </c>
      <c r="K23" s="33">
        <f t="shared" ref="K23:K28" si="8">STDEVP(B23:F23)</f>
        <v>91.1215813</v>
      </c>
    </row>
    <row r="24" ht="19.5" customHeight="1">
      <c r="A24" s="17" t="s">
        <v>37</v>
      </c>
      <c r="B24" s="46"/>
      <c r="C24" s="20"/>
      <c r="D24" s="22"/>
      <c r="E24" s="24"/>
      <c r="F24" s="47"/>
      <c r="G24" s="28"/>
      <c r="H24" s="30">
        <f t="shared" si="5"/>
        <v>0</v>
      </c>
      <c r="I24" s="30">
        <f t="shared" si="6"/>
        <v>0</v>
      </c>
      <c r="J24" s="33" t="str">
        <f t="shared" si="7"/>
        <v>#DIV/0!</v>
      </c>
      <c r="K24" s="33" t="str">
        <f t="shared" si="8"/>
        <v>#DIV/0!</v>
      </c>
    </row>
    <row r="25" ht="19.5" customHeight="1">
      <c r="A25" s="17" t="s">
        <v>38</v>
      </c>
      <c r="B25" s="46"/>
      <c r="C25" s="20"/>
      <c r="D25" s="22"/>
      <c r="E25" s="24"/>
      <c r="F25" s="47"/>
      <c r="G25" s="28"/>
      <c r="H25" s="30">
        <f t="shared" si="5"/>
        <v>0</v>
      </c>
      <c r="I25" s="30">
        <f t="shared" si="6"/>
        <v>0</v>
      </c>
      <c r="J25" s="33" t="str">
        <f t="shared" si="7"/>
        <v>#DIV/0!</v>
      </c>
      <c r="K25" s="33" t="str">
        <f t="shared" si="8"/>
        <v>#DIV/0!</v>
      </c>
    </row>
    <row r="26" ht="19.5" customHeight="1">
      <c r="A26" s="17" t="s">
        <v>39</v>
      </c>
      <c r="B26" s="46"/>
      <c r="C26" s="20"/>
      <c r="D26" s="22"/>
      <c r="E26" s="24"/>
      <c r="F26" s="47"/>
      <c r="G26" s="28"/>
      <c r="H26" s="30">
        <f t="shared" si="5"/>
        <v>0</v>
      </c>
      <c r="I26" s="30">
        <f t="shared" si="6"/>
        <v>0</v>
      </c>
      <c r="J26" s="33" t="str">
        <f t="shared" si="7"/>
        <v>#DIV/0!</v>
      </c>
      <c r="K26" s="33" t="str">
        <f t="shared" si="8"/>
        <v>#DIV/0!</v>
      </c>
    </row>
    <row r="27" ht="19.5" customHeight="1">
      <c r="A27" s="17" t="s">
        <v>40</v>
      </c>
      <c r="B27" s="46"/>
      <c r="C27" s="20"/>
      <c r="D27" s="22"/>
      <c r="E27" s="24"/>
      <c r="F27" s="47"/>
      <c r="G27" s="28"/>
      <c r="H27" s="30">
        <f t="shared" si="5"/>
        <v>0</v>
      </c>
      <c r="I27" s="30">
        <f t="shared" si="6"/>
        <v>0</v>
      </c>
      <c r="J27" s="33" t="str">
        <f t="shared" si="7"/>
        <v>#DIV/0!</v>
      </c>
      <c r="K27" s="33" t="str">
        <f t="shared" si="8"/>
        <v>#DIV/0!</v>
      </c>
    </row>
    <row r="28" ht="19.5" customHeight="1">
      <c r="A28" s="17" t="s">
        <v>41</v>
      </c>
      <c r="B28" s="46"/>
      <c r="C28" s="20"/>
      <c r="D28" s="22"/>
      <c r="E28" s="24"/>
      <c r="F28" s="47"/>
      <c r="G28" s="28"/>
      <c r="H28" s="30">
        <f t="shared" si="5"/>
        <v>0</v>
      </c>
      <c r="I28" s="30">
        <f t="shared" si="6"/>
        <v>0</v>
      </c>
      <c r="J28" s="33" t="str">
        <f t="shared" si="7"/>
        <v>#DIV/0!</v>
      </c>
      <c r="K28" s="33" t="str">
        <f t="shared" si="8"/>
        <v>#DIV/0!</v>
      </c>
    </row>
    <row r="29" ht="19.5" customHeight="1">
      <c r="A29" s="2"/>
      <c r="B29" s="72"/>
      <c r="C29" s="73"/>
      <c r="D29" s="74"/>
      <c r="E29" s="74"/>
      <c r="F29" s="76"/>
      <c r="G29" s="2"/>
      <c r="H29" s="2"/>
      <c r="I29" s="2"/>
      <c r="J29" s="63"/>
      <c r="K29" s="63"/>
    </row>
    <row r="30" ht="19.5" customHeight="1">
      <c r="A30" s="2"/>
      <c r="B30" s="72"/>
      <c r="C30" s="73"/>
      <c r="D30" s="74"/>
      <c r="E30" s="74"/>
      <c r="F30" s="76"/>
      <c r="G30" s="62"/>
      <c r="H30" s="2" t="s">
        <v>9</v>
      </c>
      <c r="I30" s="2" t="s">
        <v>11</v>
      </c>
      <c r="J30" s="63" t="s">
        <v>12</v>
      </c>
      <c r="K30" s="63" t="s">
        <v>13</v>
      </c>
    </row>
    <row r="31" ht="19.5" customHeight="1">
      <c r="A31" s="17" t="s">
        <v>42</v>
      </c>
      <c r="B31" s="77">
        <f>'OD 0825'!I14</f>
        <v>0.009331410069</v>
      </c>
      <c r="C31" s="78">
        <f>'OD 1125'!I14</f>
        <v>0.01414686003</v>
      </c>
      <c r="D31" s="80">
        <f>'0D 1200'!I14</f>
        <v>0.1014737922</v>
      </c>
      <c r="E31" s="81">
        <f>'OD 1500'!I14</f>
        <v>0.1494733535</v>
      </c>
      <c r="F31" s="82">
        <f>'OD 1800'!I14</f>
        <v>0.07881037171</v>
      </c>
      <c r="G31" s="28"/>
      <c r="H31" s="84">
        <f t="shared" ref="H31:H37" si="9">MAX(B31:F31)</f>
        <v>0.1494733535</v>
      </c>
      <c r="I31" s="84">
        <f t="shared" ref="I31:I37" si="10">MIN(B31:F31)</f>
        <v>0.009331410069</v>
      </c>
      <c r="J31" s="33">
        <f t="shared" ref="J31:J37" si="11">AVERAGE(B31:F31)</f>
        <v>0.0706471575</v>
      </c>
      <c r="K31" s="33">
        <f t="shared" ref="K31:K37" si="12">STDEVP(B31:F31)</f>
        <v>0.05325860146</v>
      </c>
    </row>
    <row r="32" ht="19.5" customHeight="1">
      <c r="A32" s="17" t="s">
        <v>43</v>
      </c>
      <c r="B32" s="86">
        <f>'OD 0825'!I15</f>
        <v>0.1564884017</v>
      </c>
      <c r="C32" s="78">
        <f>'OD 1125'!I15</f>
        <v>0.1053010876</v>
      </c>
      <c r="D32" s="80">
        <f>'0D 1200'!I15</f>
        <v>0.09557218815</v>
      </c>
      <c r="E32" s="81">
        <f>'OD 1500'!I15</f>
        <v>0.174027152</v>
      </c>
      <c r="F32" s="82">
        <f>'OD 1800'!I15</f>
        <v>0.08900274169</v>
      </c>
      <c r="G32" s="28"/>
      <c r="H32" s="84">
        <f t="shared" si="9"/>
        <v>0.174027152</v>
      </c>
      <c r="I32" s="84">
        <f t="shared" si="10"/>
        <v>0.08900274169</v>
      </c>
      <c r="J32" s="33">
        <f t="shared" si="11"/>
        <v>0.1240783142</v>
      </c>
      <c r="K32" s="33">
        <f t="shared" si="12"/>
        <v>0.03446963714</v>
      </c>
    </row>
    <row r="33" ht="19.5" customHeight="1">
      <c r="A33" s="17" t="s">
        <v>45</v>
      </c>
      <c r="B33" s="86">
        <f>'OD 0825'!I16</f>
        <v>0.1658198118</v>
      </c>
      <c r="C33" s="78">
        <f>'OD 1125'!I16</f>
        <v>0.1194479476</v>
      </c>
      <c r="D33" s="80">
        <f>'0D 1200'!I16</f>
        <v>0.1970459803</v>
      </c>
      <c r="E33" s="81">
        <f>'OD 1500'!I16</f>
        <v>0.3235005056</v>
      </c>
      <c r="F33" s="82">
        <f>'OD 1800'!I16</f>
        <v>0.1678131134</v>
      </c>
      <c r="G33" s="28"/>
      <c r="H33" s="84">
        <f t="shared" si="9"/>
        <v>0.3235005056</v>
      </c>
      <c r="I33" s="84">
        <f t="shared" si="10"/>
        <v>0.1194479476</v>
      </c>
      <c r="J33" s="33">
        <f t="shared" si="11"/>
        <v>0.1947254717</v>
      </c>
      <c r="K33" s="33">
        <f t="shared" si="12"/>
        <v>0.06901436365</v>
      </c>
    </row>
    <row r="34" ht="19.5" customHeight="1">
      <c r="A34" s="17" t="s">
        <v>46</v>
      </c>
      <c r="B34" s="86">
        <f>'OD 0825'!I17</f>
        <v>0.7006366829</v>
      </c>
      <c r="C34" s="78">
        <f>'OD 1125'!I17</f>
        <v>0.4122058906</v>
      </c>
      <c r="D34" s="80">
        <f>'0D 1200'!I17</f>
        <v>0.5503247281</v>
      </c>
      <c r="E34" s="81">
        <f>'OD 1500'!I17</f>
        <v>0.3853435806</v>
      </c>
      <c r="F34" s="82">
        <f>'OD 1800'!I17</f>
        <v>0.06945294582</v>
      </c>
      <c r="G34" s="28"/>
      <c r="H34" s="84">
        <f t="shared" si="9"/>
        <v>0.7006366829</v>
      </c>
      <c r="I34" s="84">
        <f t="shared" si="10"/>
        <v>0.06945294582</v>
      </c>
      <c r="J34" s="33">
        <f t="shared" si="11"/>
        <v>0.4235927656</v>
      </c>
      <c r="K34" s="33">
        <f t="shared" si="12"/>
        <v>0.2096768921</v>
      </c>
    </row>
    <row r="35" ht="19.5" customHeight="1">
      <c r="A35" s="17" t="s">
        <v>48</v>
      </c>
      <c r="B35" s="86">
        <f>'OD 0825'!I18</f>
        <v>0.1335435054</v>
      </c>
      <c r="C35" s="78">
        <f>'OD 1125'!I18</f>
        <v>0.4683461618</v>
      </c>
      <c r="D35" s="80">
        <f>'0D 1200'!I18</f>
        <v>0.2526292916</v>
      </c>
      <c r="E35" s="81">
        <f>'OD 1500'!I18</f>
        <v>0.2911559139</v>
      </c>
      <c r="F35" s="82">
        <f>'OD 1800'!I18</f>
        <v>0.7627339408</v>
      </c>
      <c r="G35" s="28"/>
      <c r="H35" s="84">
        <f t="shared" si="9"/>
        <v>0.7627339408</v>
      </c>
      <c r="I35" s="84">
        <f t="shared" si="10"/>
        <v>0.1335435054</v>
      </c>
      <c r="J35" s="33">
        <f t="shared" si="11"/>
        <v>0.3816817627</v>
      </c>
      <c r="K35" s="33">
        <f t="shared" si="12"/>
        <v>0.2186931846</v>
      </c>
    </row>
    <row r="36" ht="19.5" customHeight="1">
      <c r="A36" s="99" t="s">
        <v>49</v>
      </c>
      <c r="B36" s="86">
        <f>'OD 0825'!I19</f>
        <v>0.8341801882</v>
      </c>
      <c r="C36" s="78">
        <f>'OD 1125'!I19</f>
        <v>0.8805520524</v>
      </c>
      <c r="D36" s="80">
        <f>'0D 1200'!I19</f>
        <v>0.8029540197</v>
      </c>
      <c r="E36" s="81">
        <f>'OD 1500'!I19</f>
        <v>0.6764994944</v>
      </c>
      <c r="F36" s="82">
        <f>'OD 1800'!I19</f>
        <v>0.8321868866</v>
      </c>
      <c r="G36" s="28"/>
      <c r="H36" s="84">
        <f t="shared" si="9"/>
        <v>0.8805520524</v>
      </c>
      <c r="I36" s="84">
        <f t="shared" si="10"/>
        <v>0.6764994944</v>
      </c>
      <c r="J36" s="33">
        <f t="shared" si="11"/>
        <v>0.8052745283</v>
      </c>
      <c r="K36" s="33">
        <f t="shared" si="12"/>
        <v>0.06901436365</v>
      </c>
    </row>
    <row r="37" ht="19.5" customHeight="1">
      <c r="A37" s="17" t="s">
        <v>50</v>
      </c>
      <c r="B37" s="64">
        <f>'OD 0825'!I20</f>
        <v>360.584222</v>
      </c>
      <c r="C37" s="65">
        <f>'OD 1125'!I20</f>
        <v>-25.71027027</v>
      </c>
      <c r="D37" s="67">
        <f>'0D 1200'!I20</f>
        <v>140.5752309</v>
      </c>
      <c r="E37" s="69">
        <f>'OD 1500'!I20</f>
        <v>44.62108978</v>
      </c>
      <c r="F37" s="70">
        <f>'OD 1800'!I20</f>
        <v>-463.7749936</v>
      </c>
      <c r="G37" s="28"/>
      <c r="H37" s="33">
        <f t="shared" si="9"/>
        <v>360.584222</v>
      </c>
      <c r="I37" s="33">
        <f t="shared" si="10"/>
        <v>-463.7749936</v>
      </c>
      <c r="J37" s="33">
        <f t="shared" si="11"/>
        <v>11.25905575</v>
      </c>
      <c r="K37" s="33">
        <f t="shared" si="12"/>
        <v>270.882945</v>
      </c>
    </row>
    <row r="38" ht="19.5" customHeight="1">
      <c r="A38" s="2"/>
      <c r="B38" s="72"/>
      <c r="C38" s="73" t="str">
        <f>'OD 1125'!I21</f>
        <v/>
      </c>
      <c r="D38" s="74"/>
      <c r="E38" s="74"/>
      <c r="F38" s="76"/>
      <c r="G38" s="2"/>
      <c r="H38" s="2"/>
      <c r="I38" s="2"/>
      <c r="J38" s="63"/>
      <c r="K38" s="63"/>
    </row>
    <row r="39" ht="19.5" customHeight="1">
      <c r="A39" s="2"/>
      <c r="B39" s="72"/>
      <c r="C39" s="73"/>
      <c r="D39" s="74"/>
      <c r="E39" s="74"/>
      <c r="F39" s="76"/>
      <c r="G39" s="62"/>
      <c r="H39" s="2" t="s">
        <v>9</v>
      </c>
      <c r="I39" s="2" t="s">
        <v>11</v>
      </c>
      <c r="J39" s="63" t="s">
        <v>12</v>
      </c>
      <c r="K39" s="63" t="s">
        <v>13</v>
      </c>
    </row>
    <row r="40" ht="19.5" customHeight="1">
      <c r="A40" s="17" t="s">
        <v>52</v>
      </c>
      <c r="B40" s="46">
        <f t="shared" ref="B40:F40" si="13">B2+B3</f>
        <v>212</v>
      </c>
      <c r="C40" s="20">
        <f t="shared" si="13"/>
        <v>161</v>
      </c>
      <c r="D40" s="22">
        <f t="shared" si="13"/>
        <v>227</v>
      </c>
      <c r="E40" s="24">
        <f t="shared" si="13"/>
        <v>282</v>
      </c>
      <c r="F40" s="47">
        <f t="shared" si="13"/>
        <v>350</v>
      </c>
      <c r="G40" s="28"/>
      <c r="H40" s="30">
        <f t="shared" ref="H40:H48" si="15">MAX(B40:F40)</f>
        <v>350</v>
      </c>
      <c r="I40" s="30">
        <f t="shared" ref="I40:I48" si="16">MIN(B40:F40)</f>
        <v>161</v>
      </c>
      <c r="J40" s="33">
        <f t="shared" ref="J40:J48" si="17">AVERAGE(B40:F40)</f>
        <v>246.4</v>
      </c>
      <c r="K40" s="33">
        <f t="shared" ref="K40:K48" si="18">STDEVP(B40:F40)</f>
        <v>64.58049241</v>
      </c>
    </row>
    <row r="41" ht="19.5" customHeight="1">
      <c r="A41" s="17" t="s">
        <v>53</v>
      </c>
      <c r="B41" s="46">
        <f t="shared" ref="B41:F41" si="14">B4+B5</f>
        <v>59</v>
      </c>
      <c r="C41" s="20">
        <f t="shared" si="14"/>
        <v>125</v>
      </c>
      <c r="D41" s="22">
        <f t="shared" si="14"/>
        <v>92</v>
      </c>
      <c r="E41" s="24">
        <f t="shared" si="14"/>
        <v>104</v>
      </c>
      <c r="F41" s="47">
        <f t="shared" si="14"/>
        <v>165</v>
      </c>
      <c r="G41" s="28"/>
      <c r="H41" s="30">
        <f t="shared" si="15"/>
        <v>165</v>
      </c>
      <c r="I41" s="30">
        <f t="shared" si="16"/>
        <v>59</v>
      </c>
      <c r="J41" s="33">
        <f t="shared" si="17"/>
        <v>109</v>
      </c>
      <c r="K41" s="33">
        <f t="shared" si="18"/>
        <v>35.23066846</v>
      </c>
    </row>
    <row r="42" ht="19.5" customHeight="1">
      <c r="A42" s="17" t="s">
        <v>54</v>
      </c>
      <c r="B42" s="46">
        <f t="shared" ref="B42:F42" si="19">B6+B7</f>
        <v>84</v>
      </c>
      <c r="C42" s="20">
        <f t="shared" si="19"/>
        <v>59</v>
      </c>
      <c r="D42" s="22">
        <f t="shared" si="19"/>
        <v>99</v>
      </c>
      <c r="E42" s="24">
        <f t="shared" si="19"/>
        <v>83</v>
      </c>
      <c r="F42" s="47">
        <f t="shared" si="19"/>
        <v>103</v>
      </c>
      <c r="G42" s="28"/>
      <c r="H42" s="30">
        <f t="shared" si="15"/>
        <v>103</v>
      </c>
      <c r="I42" s="30">
        <f t="shared" si="16"/>
        <v>59</v>
      </c>
      <c r="J42" s="33">
        <f t="shared" si="17"/>
        <v>85.6</v>
      </c>
      <c r="K42" s="33">
        <f t="shared" si="18"/>
        <v>15.48676855</v>
      </c>
    </row>
    <row r="43" ht="19.5" customHeight="1">
      <c r="A43" s="17" t="s">
        <v>56</v>
      </c>
      <c r="B43" s="46">
        <f t="shared" ref="B43:F43" si="20">B8+B9</f>
        <v>71</v>
      </c>
      <c r="C43" s="20">
        <f t="shared" si="20"/>
        <v>60</v>
      </c>
      <c r="D43" s="22">
        <f t="shared" si="20"/>
        <v>52</v>
      </c>
      <c r="E43" s="24">
        <f t="shared" si="20"/>
        <v>90</v>
      </c>
      <c r="F43" s="47">
        <f t="shared" si="20"/>
        <v>50</v>
      </c>
      <c r="G43" s="28"/>
      <c r="H43" s="30">
        <f t="shared" si="15"/>
        <v>90</v>
      </c>
      <c r="I43" s="30">
        <f t="shared" si="16"/>
        <v>50</v>
      </c>
      <c r="J43" s="33">
        <f t="shared" si="17"/>
        <v>64.6</v>
      </c>
      <c r="K43" s="33">
        <f t="shared" si="18"/>
        <v>14.69149414</v>
      </c>
    </row>
    <row r="44" ht="19.5" customHeight="1">
      <c r="A44" s="17" t="s">
        <v>57</v>
      </c>
      <c r="B44" s="46">
        <f t="shared" ref="B44:F44" si="21">B10+B11</f>
        <v>55</v>
      </c>
      <c r="C44" s="20">
        <f t="shared" si="21"/>
        <v>39</v>
      </c>
      <c r="D44" s="22">
        <f t="shared" si="21"/>
        <v>38</v>
      </c>
      <c r="E44" s="24">
        <f t="shared" si="21"/>
        <v>41</v>
      </c>
      <c r="F44" s="47">
        <f t="shared" si="21"/>
        <v>57</v>
      </c>
      <c r="G44" s="28"/>
      <c r="H44" s="30">
        <f t="shared" si="15"/>
        <v>57</v>
      </c>
      <c r="I44" s="30">
        <f t="shared" si="16"/>
        <v>38</v>
      </c>
      <c r="J44" s="33">
        <f t="shared" si="17"/>
        <v>46</v>
      </c>
      <c r="K44" s="33">
        <f t="shared" si="18"/>
        <v>8.246211251</v>
      </c>
    </row>
    <row r="45" ht="19.5" customHeight="1">
      <c r="A45" s="17" t="s">
        <v>59</v>
      </c>
      <c r="B45" s="46">
        <f t="shared" ref="B45:F45" si="22">B18+B19</f>
        <v>145</v>
      </c>
      <c r="C45" s="20">
        <f t="shared" si="22"/>
        <v>62</v>
      </c>
      <c r="D45" s="22">
        <f t="shared" si="22"/>
        <v>67</v>
      </c>
      <c r="E45" s="24">
        <f t="shared" si="22"/>
        <v>88</v>
      </c>
      <c r="F45" s="47">
        <f t="shared" si="22"/>
        <v>43</v>
      </c>
      <c r="G45" s="28"/>
      <c r="H45" s="30">
        <f t="shared" si="15"/>
        <v>145</v>
      </c>
      <c r="I45" s="30">
        <f t="shared" si="16"/>
        <v>43</v>
      </c>
      <c r="J45" s="33">
        <f t="shared" si="17"/>
        <v>81</v>
      </c>
      <c r="K45" s="33">
        <f t="shared" si="18"/>
        <v>35.05994866</v>
      </c>
    </row>
    <row r="46" ht="19.5" customHeight="1">
      <c r="A46" s="17" t="s">
        <v>61</v>
      </c>
      <c r="B46" s="46">
        <f t="shared" ref="B46:F46" si="23">B14+B15</f>
        <v>360</v>
      </c>
      <c r="C46" s="20">
        <f t="shared" si="23"/>
        <v>290</v>
      </c>
      <c r="D46" s="22">
        <f t="shared" si="23"/>
        <v>293</v>
      </c>
      <c r="E46" s="24">
        <f t="shared" si="23"/>
        <v>314</v>
      </c>
      <c r="F46" s="47">
        <f t="shared" si="23"/>
        <v>418</v>
      </c>
      <c r="G46" s="28"/>
      <c r="H46" s="47">
        <f t="shared" si="15"/>
        <v>418</v>
      </c>
      <c r="I46" s="20">
        <f t="shared" si="16"/>
        <v>290</v>
      </c>
      <c r="J46" s="33">
        <f t="shared" si="17"/>
        <v>335</v>
      </c>
      <c r="K46" s="33">
        <f t="shared" si="18"/>
        <v>48.46441994</v>
      </c>
    </row>
    <row r="47" ht="19.5" customHeight="1">
      <c r="A47" s="17" t="s">
        <v>62</v>
      </c>
      <c r="B47" s="46">
        <f t="shared" ref="B47:F47" si="24">B12+B13+B17</f>
        <v>462</v>
      </c>
      <c r="C47" s="20">
        <f t="shared" si="24"/>
        <v>347</v>
      </c>
      <c r="D47" s="22">
        <f t="shared" si="24"/>
        <v>312</v>
      </c>
      <c r="E47" s="24">
        <f t="shared" si="24"/>
        <v>266</v>
      </c>
      <c r="F47" s="47">
        <f t="shared" si="24"/>
        <v>523</v>
      </c>
      <c r="G47" s="28"/>
      <c r="H47" s="47">
        <f t="shared" si="15"/>
        <v>523</v>
      </c>
      <c r="I47" s="24">
        <f t="shared" si="16"/>
        <v>266</v>
      </c>
      <c r="J47" s="33">
        <f t="shared" si="17"/>
        <v>382</v>
      </c>
      <c r="K47" s="33">
        <f t="shared" si="18"/>
        <v>95.77264745</v>
      </c>
    </row>
    <row r="48" ht="19.5" customHeight="1">
      <c r="A48" s="17" t="s">
        <v>63</v>
      </c>
      <c r="B48" s="46">
        <f t="shared" ref="B48:F48" si="25">B20+B21</f>
        <v>140</v>
      </c>
      <c r="C48" s="20">
        <f t="shared" si="25"/>
        <v>107</v>
      </c>
      <c r="D48" s="22">
        <f t="shared" si="25"/>
        <v>132</v>
      </c>
      <c r="E48" s="24">
        <f t="shared" si="25"/>
        <v>253</v>
      </c>
      <c r="F48" s="47">
        <f t="shared" si="25"/>
        <v>239</v>
      </c>
      <c r="G48" s="28"/>
      <c r="H48" s="30">
        <f t="shared" si="15"/>
        <v>253</v>
      </c>
      <c r="I48" s="30">
        <f t="shared" si="16"/>
        <v>107</v>
      </c>
      <c r="J48" s="33">
        <f t="shared" si="17"/>
        <v>174.2</v>
      </c>
      <c r="K48" s="33">
        <f t="shared" si="18"/>
        <v>59.79096922</v>
      </c>
    </row>
    <row r="49" ht="19.5" customHeight="1">
      <c r="B49" s="116"/>
      <c r="C49" s="117"/>
      <c r="D49" s="119"/>
      <c r="E49" s="119"/>
      <c r="F49" s="120"/>
    </row>
    <row r="50" ht="19.5" customHeight="1">
      <c r="B50" s="116"/>
      <c r="C50" s="117"/>
      <c r="D50" s="119"/>
      <c r="E50" s="119"/>
      <c r="F50" s="120"/>
    </row>
    <row r="51" ht="19.5" customHeight="1">
      <c r="A51" s="17" t="s">
        <v>62</v>
      </c>
      <c r="B51" s="30">
        <f t="shared" ref="B51:F51" si="26">B12+B13+B17</f>
        <v>462</v>
      </c>
      <c r="C51" s="30">
        <f t="shared" si="26"/>
        <v>347</v>
      </c>
      <c r="D51" s="30">
        <f t="shared" si="26"/>
        <v>312</v>
      </c>
      <c r="E51" s="30">
        <f t="shared" si="26"/>
        <v>266</v>
      </c>
      <c r="F51" s="30">
        <f t="shared" si="26"/>
        <v>523</v>
      </c>
      <c r="G51" s="122"/>
      <c r="H51" s="122">
        <f t="shared" ref="H51:H52" si="28">sum(B51:F51)</f>
        <v>1910</v>
      </c>
    </row>
    <row r="52" ht="19.5" customHeight="1">
      <c r="A52" s="124" t="s">
        <v>64</v>
      </c>
      <c r="B52" s="127">
        <f t="shared" ref="B52:F52" si="27">B17</f>
        <v>105</v>
      </c>
      <c r="C52" s="127">
        <f t="shared" si="27"/>
        <v>172</v>
      </c>
      <c r="D52" s="127">
        <f t="shared" si="27"/>
        <v>95</v>
      </c>
      <c r="E52" s="127">
        <f t="shared" si="27"/>
        <v>128</v>
      </c>
      <c r="F52" s="127">
        <f t="shared" si="27"/>
        <v>472</v>
      </c>
      <c r="G52" s="127"/>
      <c r="H52" s="127">
        <f t="shared" si="28"/>
        <v>972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ht="19.5" customHeight="1">
      <c r="A53" s="2" t="s">
        <v>65</v>
      </c>
      <c r="B53" s="132">
        <f t="shared" ref="B53:F53" si="29">B52/B51</f>
        <v>0.2272727273</v>
      </c>
      <c r="C53" s="132">
        <f t="shared" si="29"/>
        <v>0.4956772334</v>
      </c>
      <c r="D53" s="132">
        <f t="shared" si="29"/>
        <v>0.3044871795</v>
      </c>
      <c r="E53" s="132">
        <f t="shared" si="29"/>
        <v>0.4812030075</v>
      </c>
      <c r="F53" s="132">
        <f t="shared" si="29"/>
        <v>0.9024856597</v>
      </c>
      <c r="G53" s="132"/>
      <c r="H53" s="132">
        <f>H52/H51</f>
        <v>0.5089005236</v>
      </c>
    </row>
    <row r="54" ht="19.5" customHeight="1">
      <c r="A54" s="124" t="s">
        <v>66</v>
      </c>
      <c r="B54" s="127">
        <f t="shared" ref="B54:F54" si="30">B12+B13</f>
        <v>357</v>
      </c>
      <c r="C54" s="127">
        <f t="shared" si="30"/>
        <v>175</v>
      </c>
      <c r="D54" s="127">
        <f t="shared" si="30"/>
        <v>217</v>
      </c>
      <c r="E54" s="127">
        <f t="shared" si="30"/>
        <v>138</v>
      </c>
      <c r="F54" s="127">
        <f t="shared" si="30"/>
        <v>51</v>
      </c>
      <c r="G54" s="127"/>
      <c r="H54" s="127">
        <f>sum(B54:F54)</f>
        <v>938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ht="19.5" customHeight="1">
      <c r="A55" s="2" t="s">
        <v>65</v>
      </c>
      <c r="B55" s="132">
        <f t="shared" ref="B55:F55" si="31">B54/B51</f>
        <v>0.7727272727</v>
      </c>
      <c r="C55" s="132">
        <f t="shared" si="31"/>
        <v>0.5043227666</v>
      </c>
      <c r="D55" s="132">
        <f t="shared" si="31"/>
        <v>0.6955128205</v>
      </c>
      <c r="E55" s="132">
        <f t="shared" si="31"/>
        <v>0.5187969925</v>
      </c>
      <c r="F55" s="132">
        <f t="shared" si="31"/>
        <v>0.09751434034</v>
      </c>
      <c r="G55" s="132"/>
      <c r="H55" s="132">
        <f>H54/H51</f>
        <v>0.4910994764</v>
      </c>
    </row>
    <row r="56" ht="19.5" customHeight="1">
      <c r="B56" s="116"/>
      <c r="C56" s="117"/>
      <c r="D56" s="119"/>
      <c r="E56" s="119"/>
      <c r="F56" s="120"/>
    </row>
    <row r="57" ht="19.5" customHeight="1">
      <c r="B57" s="116"/>
      <c r="C57" s="117"/>
      <c r="D57" s="119"/>
      <c r="E57" s="119"/>
      <c r="F57" s="120"/>
    </row>
    <row r="58" ht="19.5" customHeight="1">
      <c r="B58" s="116"/>
      <c r="C58" s="117"/>
      <c r="D58" s="119"/>
      <c r="E58" s="119"/>
      <c r="F58" s="120"/>
    </row>
    <row r="59" ht="19.5" customHeight="1">
      <c r="B59" s="116"/>
      <c r="C59" s="117"/>
      <c r="D59" s="119"/>
      <c r="E59" s="119"/>
      <c r="F59" s="120"/>
    </row>
    <row r="60" ht="19.5" customHeight="1">
      <c r="B60" s="116"/>
      <c r="C60" s="117"/>
      <c r="D60" s="119"/>
      <c r="E60" s="119"/>
      <c r="F60" s="120"/>
    </row>
    <row r="61" ht="19.5" customHeight="1">
      <c r="B61" s="116"/>
      <c r="C61" s="117"/>
      <c r="D61" s="119"/>
      <c r="E61" s="119"/>
      <c r="F61" s="120"/>
    </row>
    <row r="62" ht="19.5" customHeight="1">
      <c r="B62" s="116"/>
      <c r="C62" s="117"/>
      <c r="D62" s="119"/>
      <c r="E62" s="119"/>
      <c r="F62" s="120"/>
    </row>
    <row r="63" ht="19.5" customHeight="1">
      <c r="B63" s="116"/>
      <c r="C63" s="117"/>
      <c r="D63" s="119"/>
      <c r="E63" s="119"/>
      <c r="F63" s="120"/>
    </row>
    <row r="64" ht="19.5" customHeight="1">
      <c r="B64" s="116"/>
      <c r="C64" s="117"/>
      <c r="D64" s="119"/>
      <c r="E64" s="119"/>
      <c r="F64" s="120"/>
    </row>
    <row r="65" ht="19.5" customHeight="1">
      <c r="B65" s="116"/>
      <c r="C65" s="117"/>
      <c r="D65" s="119"/>
      <c r="E65" s="119"/>
      <c r="F65" s="120"/>
    </row>
    <row r="66" ht="19.5" customHeight="1">
      <c r="B66" s="116"/>
      <c r="C66" s="117"/>
      <c r="D66" s="119"/>
      <c r="E66" s="119"/>
      <c r="F66" s="120"/>
    </row>
    <row r="67" ht="19.5" customHeight="1">
      <c r="B67" s="116"/>
      <c r="C67" s="117"/>
      <c r="D67" s="119"/>
      <c r="E67" s="119"/>
      <c r="F67" s="120"/>
    </row>
    <row r="68" ht="19.5" customHeight="1">
      <c r="B68" s="116"/>
      <c r="C68" s="117"/>
      <c r="D68" s="119"/>
      <c r="E68" s="119"/>
      <c r="F68" s="120"/>
    </row>
    <row r="69" ht="19.5" customHeight="1">
      <c r="B69" s="116"/>
      <c r="C69" s="117"/>
      <c r="D69" s="119"/>
      <c r="E69" s="119"/>
      <c r="F69" s="120"/>
    </row>
    <row r="70" ht="19.5" customHeight="1">
      <c r="B70" s="116"/>
      <c r="C70" s="117"/>
      <c r="D70" s="119"/>
      <c r="E70" s="119"/>
      <c r="F70" s="120"/>
    </row>
    <row r="71" ht="19.5" customHeight="1">
      <c r="B71" s="116"/>
      <c r="C71" s="117"/>
      <c r="D71" s="119"/>
      <c r="E71" s="119"/>
      <c r="F71" s="120"/>
    </row>
    <row r="72" ht="19.5" customHeight="1">
      <c r="B72" s="116"/>
      <c r="C72" s="117"/>
      <c r="D72" s="119"/>
      <c r="E72" s="119"/>
      <c r="F72" s="120"/>
    </row>
    <row r="73" ht="19.5" customHeight="1">
      <c r="B73" s="116"/>
      <c r="C73" s="117"/>
      <c r="D73" s="119"/>
      <c r="E73" s="119"/>
      <c r="F73" s="120"/>
    </row>
    <row r="74" ht="19.5" customHeight="1">
      <c r="B74" s="116"/>
      <c r="C74" s="117"/>
      <c r="D74" s="119"/>
      <c r="E74" s="119"/>
      <c r="F74" s="120"/>
    </row>
    <row r="75" ht="19.5" customHeight="1">
      <c r="B75" s="116"/>
      <c r="C75" s="117"/>
      <c r="D75" s="119"/>
      <c r="E75" s="119"/>
      <c r="F75" s="120"/>
    </row>
    <row r="76" ht="19.5" customHeight="1">
      <c r="B76" s="135"/>
      <c r="C76" s="136"/>
      <c r="F76" s="137"/>
    </row>
    <row r="77" ht="19.5" customHeight="1">
      <c r="B77" s="135"/>
      <c r="C77" s="136"/>
      <c r="F77" s="137"/>
    </row>
    <row r="78" ht="19.5" customHeight="1">
      <c r="B78" s="135"/>
      <c r="C78" s="136"/>
      <c r="F78" s="137"/>
    </row>
    <row r="79" ht="19.5" customHeight="1">
      <c r="B79" s="135"/>
      <c r="C79" s="136"/>
      <c r="F79" s="137"/>
    </row>
    <row r="80" ht="19.5" customHeight="1">
      <c r="B80" s="135"/>
      <c r="C80" s="136"/>
      <c r="F80" s="137"/>
    </row>
    <row r="81" ht="19.5" customHeight="1">
      <c r="B81" s="135"/>
      <c r="C81" s="136"/>
      <c r="F81" s="137"/>
    </row>
    <row r="82" ht="19.5" customHeight="1">
      <c r="B82" s="135"/>
      <c r="C82" s="136"/>
      <c r="F82" s="137"/>
    </row>
    <row r="83" ht="19.5" customHeight="1">
      <c r="B83" s="135"/>
      <c r="C83" s="136"/>
      <c r="F83" s="137"/>
    </row>
    <row r="84" ht="19.5" customHeight="1">
      <c r="B84" s="135"/>
      <c r="C84" s="136"/>
      <c r="F84" s="137"/>
    </row>
    <row r="85" ht="19.5" customHeight="1">
      <c r="B85" s="135"/>
      <c r="C85" s="136"/>
      <c r="F85" s="137"/>
    </row>
    <row r="86" ht="19.5" customHeight="1">
      <c r="B86" s="135"/>
      <c r="C86" s="136"/>
      <c r="F86" s="137"/>
    </row>
    <row r="87" ht="19.5" customHeight="1">
      <c r="B87" s="135"/>
      <c r="C87" s="136"/>
      <c r="F87" s="137"/>
    </row>
    <row r="88" ht="19.5" customHeight="1">
      <c r="B88" s="135"/>
      <c r="C88" s="136"/>
      <c r="F88" s="137"/>
    </row>
    <row r="89" ht="19.5" customHeight="1">
      <c r="B89" s="135"/>
      <c r="C89" s="136"/>
      <c r="F89" s="137"/>
    </row>
    <row r="90" ht="19.5" customHeight="1">
      <c r="B90" s="135"/>
      <c r="C90" s="136"/>
      <c r="F90" s="137"/>
    </row>
    <row r="91" ht="19.5" customHeight="1">
      <c r="B91" s="135"/>
      <c r="C91" s="136"/>
      <c r="F91" s="137"/>
    </row>
    <row r="92" ht="19.5" customHeight="1">
      <c r="B92" s="135"/>
      <c r="C92" s="136"/>
      <c r="F92" s="137"/>
    </row>
    <row r="93" ht="19.5" customHeight="1">
      <c r="B93" s="135"/>
      <c r="C93" s="136"/>
      <c r="F93" s="137"/>
    </row>
    <row r="94" ht="19.5" customHeight="1">
      <c r="B94" s="135"/>
      <c r="C94" s="136"/>
      <c r="F94" s="137"/>
    </row>
    <row r="95" ht="19.5" customHeight="1">
      <c r="B95" s="135"/>
      <c r="C95" s="136"/>
      <c r="F95" s="137"/>
    </row>
    <row r="96" ht="19.5" customHeight="1">
      <c r="B96" s="135"/>
      <c r="C96" s="136"/>
      <c r="F96" s="137"/>
    </row>
    <row r="97" ht="19.5" customHeight="1">
      <c r="B97" s="135"/>
      <c r="C97" s="136"/>
      <c r="F97" s="137"/>
    </row>
    <row r="98" ht="19.5" customHeight="1">
      <c r="B98" s="135"/>
      <c r="C98" s="136"/>
      <c r="F98" s="137"/>
    </row>
    <row r="99" ht="19.5" customHeight="1">
      <c r="B99" s="135"/>
      <c r="C99" s="136"/>
      <c r="F99" s="137"/>
    </row>
    <row r="100" ht="19.5" customHeight="1">
      <c r="B100" s="135"/>
      <c r="C100" s="136"/>
      <c r="F100" s="137"/>
    </row>
    <row r="101" ht="19.5" customHeight="1">
      <c r="B101" s="135"/>
      <c r="C101" s="136"/>
      <c r="F101" s="137"/>
    </row>
    <row r="102" ht="19.5" customHeight="1">
      <c r="B102" s="135"/>
      <c r="C102" s="136"/>
      <c r="F102" s="137"/>
    </row>
    <row r="103" ht="19.5" customHeight="1">
      <c r="B103" s="135"/>
      <c r="C103" s="136"/>
      <c r="F103" s="137"/>
    </row>
    <row r="104" ht="19.5" customHeight="1">
      <c r="B104" s="135"/>
      <c r="C104" s="136"/>
      <c r="F104" s="137"/>
    </row>
    <row r="105" ht="19.5" customHeight="1">
      <c r="B105" s="135"/>
      <c r="C105" s="136"/>
      <c r="F105" s="137"/>
    </row>
    <row r="106" ht="19.5" customHeight="1">
      <c r="B106" s="135"/>
      <c r="C106" s="136"/>
      <c r="F106" s="137"/>
    </row>
    <row r="107" ht="19.5" customHeight="1">
      <c r="B107" s="135"/>
      <c r="C107" s="136"/>
      <c r="F107" s="137"/>
    </row>
    <row r="108" ht="19.5" customHeight="1">
      <c r="B108" s="135"/>
      <c r="C108" s="136"/>
      <c r="F108" s="137"/>
    </row>
    <row r="109" ht="19.5" customHeight="1">
      <c r="B109" s="135"/>
      <c r="C109" s="136"/>
      <c r="F109" s="137"/>
    </row>
    <row r="110" ht="19.5" customHeight="1">
      <c r="B110" s="135"/>
      <c r="C110" s="136"/>
      <c r="F110" s="137"/>
    </row>
    <row r="111" ht="19.5" customHeight="1">
      <c r="B111" s="135"/>
      <c r="C111" s="136"/>
      <c r="F111" s="137"/>
    </row>
    <row r="112" ht="19.5" customHeight="1">
      <c r="B112" s="135"/>
      <c r="C112" s="136"/>
      <c r="F112" s="137"/>
    </row>
    <row r="113" ht="19.5" customHeight="1">
      <c r="B113" s="135"/>
      <c r="C113" s="136"/>
      <c r="F113" s="137"/>
    </row>
    <row r="114" ht="19.5" customHeight="1">
      <c r="B114" s="135"/>
      <c r="C114" s="136"/>
      <c r="F114" s="137"/>
    </row>
    <row r="115" ht="19.5" customHeight="1">
      <c r="B115" s="135"/>
      <c r="C115" s="136"/>
      <c r="F115" s="137"/>
    </row>
    <row r="116" ht="19.5" customHeight="1">
      <c r="B116" s="135"/>
      <c r="C116" s="136"/>
      <c r="F116" s="137"/>
    </row>
    <row r="117" ht="19.5" customHeight="1">
      <c r="B117" s="135"/>
      <c r="C117" s="136"/>
      <c r="F117" s="137"/>
    </row>
    <row r="118" ht="19.5" customHeight="1">
      <c r="B118" s="135"/>
      <c r="C118" s="136"/>
      <c r="F118" s="137"/>
    </row>
    <row r="119" ht="19.5" customHeight="1">
      <c r="B119" s="135"/>
      <c r="C119" s="136"/>
      <c r="F119" s="137"/>
    </row>
    <row r="120" ht="19.5" customHeight="1">
      <c r="B120" s="135"/>
      <c r="C120" s="136"/>
      <c r="F120" s="137"/>
    </row>
    <row r="121" ht="19.5" customHeight="1">
      <c r="B121" s="135"/>
      <c r="C121" s="136"/>
      <c r="F121" s="137"/>
    </row>
    <row r="122" ht="19.5" customHeight="1">
      <c r="B122" s="135"/>
      <c r="C122" s="136"/>
      <c r="F122" s="137"/>
    </row>
    <row r="123" ht="19.5" customHeight="1">
      <c r="B123" s="135"/>
      <c r="C123" s="136"/>
      <c r="F123" s="137"/>
    </row>
    <row r="124" ht="19.5" customHeight="1">
      <c r="B124" s="135"/>
      <c r="C124" s="136"/>
      <c r="F124" s="137"/>
    </row>
    <row r="125" ht="19.5" customHeight="1">
      <c r="B125" s="135"/>
      <c r="C125" s="136"/>
      <c r="F125" s="137"/>
    </row>
    <row r="126" ht="19.5" customHeight="1">
      <c r="B126" s="135"/>
      <c r="C126" s="136"/>
      <c r="F126" s="137"/>
    </row>
    <row r="127" ht="19.5" customHeight="1">
      <c r="B127" s="135"/>
      <c r="C127" s="136"/>
      <c r="F127" s="137"/>
    </row>
    <row r="128" ht="19.5" customHeight="1">
      <c r="B128" s="135"/>
      <c r="C128" s="136"/>
      <c r="F128" s="137"/>
    </row>
    <row r="129" ht="19.5" customHeight="1">
      <c r="B129" s="135"/>
      <c r="C129" s="136"/>
      <c r="F129" s="137"/>
    </row>
    <row r="130" ht="19.5" customHeight="1">
      <c r="B130" s="135"/>
      <c r="C130" s="136"/>
      <c r="F130" s="137"/>
    </row>
    <row r="131" ht="19.5" customHeight="1">
      <c r="B131" s="135"/>
      <c r="C131" s="136"/>
      <c r="F131" s="137"/>
    </row>
    <row r="132" ht="19.5" customHeight="1">
      <c r="B132" s="135"/>
      <c r="C132" s="136"/>
      <c r="F132" s="137"/>
    </row>
    <row r="133" ht="19.5" customHeight="1">
      <c r="B133" s="135"/>
      <c r="C133" s="136"/>
      <c r="F133" s="137"/>
    </row>
    <row r="134" ht="19.5" customHeight="1">
      <c r="B134" s="135"/>
      <c r="C134" s="136"/>
      <c r="F134" s="137"/>
    </row>
    <row r="135" ht="19.5" customHeight="1">
      <c r="B135" s="135"/>
      <c r="C135" s="136"/>
      <c r="F135" s="137"/>
    </row>
    <row r="136" ht="19.5" customHeight="1">
      <c r="B136" s="135"/>
      <c r="C136" s="136"/>
      <c r="F136" s="137"/>
    </row>
    <row r="137" ht="19.5" customHeight="1">
      <c r="B137" s="135"/>
      <c r="C137" s="136"/>
      <c r="F137" s="137"/>
    </row>
    <row r="138" ht="19.5" customHeight="1">
      <c r="B138" s="135"/>
      <c r="C138" s="136"/>
      <c r="F138" s="137"/>
    </row>
    <row r="139" ht="19.5" customHeight="1">
      <c r="B139" s="135"/>
      <c r="C139" s="136"/>
      <c r="F139" s="137"/>
    </row>
    <row r="140" ht="19.5" customHeight="1">
      <c r="B140" s="135"/>
      <c r="C140" s="136"/>
      <c r="F140" s="137"/>
    </row>
    <row r="141" ht="19.5" customHeight="1">
      <c r="B141" s="135"/>
      <c r="C141" s="136"/>
      <c r="F141" s="137"/>
    </row>
    <row r="142" ht="19.5" customHeight="1">
      <c r="B142" s="135"/>
      <c r="C142" s="136"/>
      <c r="F142" s="137"/>
    </row>
    <row r="143" ht="19.5" customHeight="1">
      <c r="B143" s="135"/>
      <c r="C143" s="136"/>
      <c r="F143" s="137"/>
    </row>
    <row r="144" ht="19.5" customHeight="1">
      <c r="B144" s="135"/>
      <c r="C144" s="136"/>
      <c r="F144" s="137"/>
    </row>
    <row r="145" ht="19.5" customHeight="1">
      <c r="B145" s="135"/>
      <c r="C145" s="136"/>
      <c r="F145" s="137"/>
    </row>
    <row r="146" ht="19.5" customHeight="1">
      <c r="B146" s="135"/>
      <c r="C146" s="136"/>
      <c r="F146" s="137"/>
    </row>
    <row r="147" ht="19.5" customHeight="1">
      <c r="B147" s="135"/>
      <c r="C147" s="136"/>
      <c r="F147" s="137"/>
    </row>
    <row r="148" ht="19.5" customHeight="1">
      <c r="B148" s="135"/>
      <c r="C148" s="136"/>
      <c r="F148" s="137"/>
    </row>
    <row r="149" ht="19.5" customHeight="1">
      <c r="B149" s="135"/>
      <c r="C149" s="136"/>
      <c r="F149" s="137"/>
    </row>
    <row r="150" ht="19.5" customHeight="1">
      <c r="B150" s="135"/>
      <c r="C150" s="136"/>
      <c r="F150" s="137"/>
    </row>
    <row r="151" ht="19.5" customHeight="1">
      <c r="B151" s="135"/>
      <c r="C151" s="136"/>
      <c r="F151" s="137"/>
    </row>
    <row r="152" ht="19.5" customHeight="1">
      <c r="B152" s="135"/>
      <c r="C152" s="136"/>
      <c r="F152" s="137"/>
    </row>
    <row r="153" ht="19.5" customHeight="1">
      <c r="B153" s="135"/>
      <c r="C153" s="136"/>
      <c r="F153" s="137"/>
    </row>
    <row r="154" ht="19.5" customHeight="1">
      <c r="B154" s="135"/>
      <c r="C154" s="136"/>
      <c r="F154" s="137"/>
    </row>
    <row r="155" ht="19.5" customHeight="1">
      <c r="B155" s="135"/>
      <c r="C155" s="136"/>
      <c r="F155" s="137"/>
    </row>
    <row r="156" ht="19.5" customHeight="1">
      <c r="B156" s="135"/>
      <c r="C156" s="136"/>
      <c r="F156" s="137"/>
    </row>
    <row r="157" ht="19.5" customHeight="1">
      <c r="B157" s="135"/>
      <c r="C157" s="136"/>
      <c r="F157" s="137"/>
    </row>
    <row r="158" ht="19.5" customHeight="1">
      <c r="B158" s="135"/>
      <c r="C158" s="136"/>
      <c r="F158" s="137"/>
    </row>
    <row r="159" ht="19.5" customHeight="1">
      <c r="B159" s="135"/>
      <c r="C159" s="136"/>
      <c r="F159" s="137"/>
    </row>
    <row r="160" ht="19.5" customHeight="1">
      <c r="B160" s="135"/>
      <c r="C160" s="136"/>
      <c r="F160" s="137"/>
    </row>
    <row r="161" ht="19.5" customHeight="1">
      <c r="B161" s="135"/>
      <c r="C161" s="136"/>
      <c r="F161" s="137"/>
    </row>
    <row r="162" ht="19.5" customHeight="1">
      <c r="B162" s="135"/>
      <c r="C162" s="136"/>
      <c r="F162" s="137"/>
    </row>
    <row r="163" ht="19.5" customHeight="1">
      <c r="B163" s="135"/>
      <c r="C163" s="136"/>
      <c r="F163" s="137"/>
    </row>
    <row r="164" ht="19.5" customHeight="1">
      <c r="B164" s="135"/>
      <c r="C164" s="136"/>
      <c r="F164" s="137"/>
    </row>
    <row r="165" ht="19.5" customHeight="1">
      <c r="B165" s="135"/>
      <c r="C165" s="136"/>
      <c r="F165" s="137"/>
    </row>
    <row r="166" ht="19.5" customHeight="1">
      <c r="B166" s="135"/>
      <c r="C166" s="136"/>
      <c r="F166" s="137"/>
    </row>
    <row r="167" ht="19.5" customHeight="1">
      <c r="B167" s="135"/>
      <c r="C167" s="136"/>
      <c r="F167" s="137"/>
    </row>
    <row r="168" ht="19.5" customHeight="1">
      <c r="B168" s="135"/>
      <c r="C168" s="136"/>
      <c r="F168" s="137"/>
    </row>
    <row r="169" ht="19.5" customHeight="1">
      <c r="B169" s="135"/>
      <c r="C169" s="136"/>
      <c r="F169" s="137"/>
    </row>
    <row r="170" ht="19.5" customHeight="1">
      <c r="B170" s="135"/>
      <c r="C170" s="136"/>
      <c r="F170" s="137"/>
    </row>
    <row r="171" ht="19.5" customHeight="1">
      <c r="B171" s="135"/>
      <c r="C171" s="136"/>
      <c r="F171" s="137"/>
    </row>
    <row r="172" ht="19.5" customHeight="1">
      <c r="B172" s="135"/>
      <c r="C172" s="136"/>
      <c r="F172" s="137"/>
    </row>
    <row r="173" ht="19.5" customHeight="1">
      <c r="B173" s="135"/>
      <c r="C173" s="136"/>
      <c r="F173" s="137"/>
    </row>
    <row r="174" ht="19.5" customHeight="1">
      <c r="B174" s="135"/>
      <c r="C174" s="136"/>
      <c r="F174" s="137"/>
    </row>
    <row r="175" ht="19.5" customHeight="1">
      <c r="B175" s="135"/>
      <c r="C175" s="136"/>
      <c r="F175" s="137"/>
    </row>
    <row r="176" ht="19.5" customHeight="1">
      <c r="B176" s="135"/>
      <c r="C176" s="136"/>
      <c r="F176" s="137"/>
    </row>
    <row r="177" ht="19.5" customHeight="1">
      <c r="B177" s="135"/>
      <c r="C177" s="136"/>
      <c r="F177" s="137"/>
    </row>
    <row r="178" ht="19.5" customHeight="1">
      <c r="B178" s="135"/>
      <c r="C178" s="136"/>
      <c r="F178" s="137"/>
    </row>
    <row r="179" ht="19.5" customHeight="1">
      <c r="B179" s="135"/>
      <c r="C179" s="136"/>
      <c r="F179" s="137"/>
    </row>
    <row r="180" ht="19.5" customHeight="1">
      <c r="B180" s="135"/>
      <c r="C180" s="136"/>
      <c r="F180" s="137"/>
    </row>
    <row r="181" ht="19.5" customHeight="1">
      <c r="B181" s="135"/>
      <c r="C181" s="136"/>
      <c r="F181" s="137"/>
    </row>
    <row r="182" ht="19.5" customHeight="1">
      <c r="B182" s="135"/>
      <c r="C182" s="136"/>
      <c r="F182" s="137"/>
    </row>
    <row r="183" ht="19.5" customHeight="1">
      <c r="B183" s="135"/>
      <c r="C183" s="136"/>
      <c r="F183" s="137"/>
    </row>
    <row r="184" ht="19.5" customHeight="1">
      <c r="B184" s="135"/>
      <c r="C184" s="136"/>
      <c r="F184" s="137"/>
    </row>
    <row r="185" ht="19.5" customHeight="1">
      <c r="B185" s="135"/>
      <c r="C185" s="136"/>
      <c r="F185" s="137"/>
    </row>
    <row r="186" ht="19.5" customHeight="1">
      <c r="B186" s="135"/>
      <c r="C186" s="136"/>
      <c r="F186" s="137"/>
    </row>
    <row r="187" ht="19.5" customHeight="1">
      <c r="B187" s="135"/>
      <c r="C187" s="136"/>
      <c r="F187" s="137"/>
    </row>
    <row r="188" ht="19.5" customHeight="1">
      <c r="B188" s="135"/>
      <c r="C188" s="136"/>
      <c r="F188" s="137"/>
    </row>
    <row r="189" ht="19.5" customHeight="1">
      <c r="B189" s="135"/>
      <c r="C189" s="136"/>
      <c r="F189" s="137"/>
    </row>
    <row r="190" ht="19.5" customHeight="1">
      <c r="B190" s="135"/>
      <c r="C190" s="136"/>
      <c r="F190" s="137"/>
    </row>
    <row r="191" ht="19.5" customHeight="1">
      <c r="B191" s="135"/>
      <c r="C191" s="136"/>
      <c r="F191" s="137"/>
    </row>
    <row r="192" ht="19.5" customHeight="1">
      <c r="B192" s="135"/>
      <c r="C192" s="136"/>
      <c r="F192" s="137"/>
    </row>
    <row r="193" ht="19.5" customHeight="1">
      <c r="B193" s="135"/>
      <c r="C193" s="136"/>
      <c r="F193" s="137"/>
    </row>
    <row r="194" ht="19.5" customHeight="1">
      <c r="B194" s="135"/>
      <c r="C194" s="136"/>
      <c r="F194" s="137"/>
    </row>
    <row r="195" ht="19.5" customHeight="1">
      <c r="B195" s="135"/>
      <c r="C195" s="136"/>
      <c r="F195" s="137"/>
    </row>
    <row r="196" ht="19.5" customHeight="1">
      <c r="B196" s="135"/>
      <c r="C196" s="136"/>
      <c r="F196" s="137"/>
    </row>
    <row r="197" ht="19.5" customHeight="1">
      <c r="B197" s="135"/>
      <c r="C197" s="136"/>
      <c r="F197" s="137"/>
    </row>
    <row r="198" ht="19.5" customHeight="1">
      <c r="B198" s="135"/>
      <c r="C198" s="136"/>
      <c r="F198" s="137"/>
    </row>
    <row r="199" ht="19.5" customHeight="1">
      <c r="B199" s="135"/>
      <c r="C199" s="136"/>
      <c r="F199" s="137"/>
    </row>
    <row r="200" ht="19.5" customHeight="1">
      <c r="B200" s="135"/>
      <c r="C200" s="136"/>
      <c r="F200" s="137"/>
    </row>
    <row r="201" ht="19.5" customHeight="1">
      <c r="B201" s="135"/>
      <c r="C201" s="136"/>
      <c r="F201" s="137"/>
    </row>
    <row r="202" ht="19.5" customHeight="1">
      <c r="B202" s="135"/>
      <c r="C202" s="136"/>
      <c r="F202" s="137"/>
    </row>
    <row r="203" ht="19.5" customHeight="1">
      <c r="B203" s="135"/>
      <c r="C203" s="136"/>
      <c r="F203" s="137"/>
    </row>
    <row r="204" ht="19.5" customHeight="1">
      <c r="B204" s="135"/>
      <c r="C204" s="136"/>
      <c r="F204" s="137"/>
    </row>
    <row r="205" ht="19.5" customHeight="1">
      <c r="B205" s="135"/>
      <c r="C205" s="136"/>
      <c r="F205" s="137"/>
    </row>
    <row r="206" ht="19.5" customHeight="1">
      <c r="B206" s="135"/>
      <c r="C206" s="136"/>
      <c r="F206" s="137"/>
    </row>
    <row r="207" ht="19.5" customHeight="1">
      <c r="B207" s="135"/>
      <c r="C207" s="136"/>
      <c r="F207" s="137"/>
    </row>
    <row r="208" ht="19.5" customHeight="1">
      <c r="B208" s="135"/>
      <c r="C208" s="136"/>
      <c r="F208" s="137"/>
    </row>
    <row r="209" ht="19.5" customHeight="1">
      <c r="B209" s="135"/>
      <c r="C209" s="136"/>
      <c r="F209" s="137"/>
    </row>
    <row r="210" ht="19.5" customHeight="1">
      <c r="B210" s="135"/>
      <c r="C210" s="136"/>
      <c r="F210" s="137"/>
    </row>
    <row r="211" ht="19.5" customHeight="1">
      <c r="B211" s="135"/>
      <c r="C211" s="136"/>
      <c r="F211" s="137"/>
    </row>
    <row r="212" ht="19.5" customHeight="1">
      <c r="B212" s="135"/>
      <c r="C212" s="136"/>
      <c r="F212" s="137"/>
    </row>
    <row r="213" ht="19.5" customHeight="1">
      <c r="B213" s="135"/>
      <c r="C213" s="136"/>
      <c r="F213" s="137"/>
    </row>
    <row r="214" ht="19.5" customHeight="1">
      <c r="B214" s="135"/>
      <c r="C214" s="136"/>
      <c r="F214" s="137"/>
    </row>
    <row r="215" ht="19.5" customHeight="1">
      <c r="B215" s="135"/>
      <c r="C215" s="136"/>
      <c r="F215" s="137"/>
    </row>
    <row r="216" ht="19.5" customHeight="1">
      <c r="B216" s="135"/>
      <c r="C216" s="136"/>
      <c r="F216" s="137"/>
    </row>
    <row r="217" ht="19.5" customHeight="1">
      <c r="B217" s="135"/>
      <c r="C217" s="136"/>
      <c r="F217" s="137"/>
    </row>
    <row r="218" ht="19.5" customHeight="1">
      <c r="B218" s="135"/>
      <c r="C218" s="136"/>
      <c r="F218" s="137"/>
    </row>
    <row r="219" ht="19.5" customHeight="1">
      <c r="B219" s="135"/>
      <c r="C219" s="136"/>
      <c r="F219" s="137"/>
    </row>
    <row r="220" ht="19.5" customHeight="1">
      <c r="B220" s="135"/>
      <c r="C220" s="136"/>
      <c r="F220" s="137"/>
    </row>
    <row r="221" ht="19.5" customHeight="1">
      <c r="B221" s="135"/>
      <c r="C221" s="136"/>
      <c r="F221" s="137"/>
    </row>
    <row r="222" ht="19.5" customHeight="1">
      <c r="B222" s="135"/>
      <c r="C222" s="136"/>
      <c r="F222" s="137"/>
    </row>
    <row r="223" ht="19.5" customHeight="1">
      <c r="B223" s="135"/>
      <c r="C223" s="136"/>
      <c r="F223" s="137"/>
    </row>
    <row r="224" ht="19.5" customHeight="1">
      <c r="B224" s="135"/>
      <c r="C224" s="136"/>
      <c r="F224" s="137"/>
    </row>
    <row r="225" ht="19.5" customHeight="1">
      <c r="B225" s="135"/>
      <c r="C225" s="136"/>
      <c r="F225" s="137"/>
    </row>
    <row r="226" ht="19.5" customHeight="1">
      <c r="B226" s="135"/>
      <c r="C226" s="136"/>
      <c r="F226" s="137"/>
    </row>
    <row r="227" ht="19.5" customHeight="1">
      <c r="B227" s="135"/>
      <c r="C227" s="136"/>
      <c r="F227" s="137"/>
    </row>
    <row r="228" ht="19.5" customHeight="1">
      <c r="B228" s="135"/>
      <c r="C228" s="136"/>
      <c r="F228" s="137"/>
    </row>
    <row r="229" ht="19.5" customHeight="1">
      <c r="B229" s="135"/>
      <c r="C229" s="136"/>
      <c r="F229" s="137"/>
    </row>
    <row r="230" ht="19.5" customHeight="1">
      <c r="B230" s="135"/>
      <c r="C230" s="136"/>
      <c r="F230" s="137"/>
    </row>
    <row r="231" ht="19.5" customHeight="1">
      <c r="B231" s="135"/>
      <c r="C231" s="136"/>
      <c r="F231" s="137"/>
    </row>
    <row r="232" ht="19.5" customHeight="1">
      <c r="B232" s="135"/>
      <c r="C232" s="136"/>
      <c r="F232" s="137"/>
    </row>
    <row r="233" ht="19.5" customHeight="1">
      <c r="B233" s="135"/>
      <c r="C233" s="136"/>
      <c r="F233" s="137"/>
    </row>
    <row r="234" ht="19.5" customHeight="1">
      <c r="B234" s="135"/>
      <c r="C234" s="136"/>
      <c r="F234" s="137"/>
    </row>
    <row r="235" ht="19.5" customHeight="1">
      <c r="B235" s="135"/>
      <c r="C235" s="136"/>
      <c r="F235" s="137"/>
    </row>
    <row r="236" ht="19.5" customHeight="1">
      <c r="B236" s="135"/>
      <c r="C236" s="136"/>
      <c r="F236" s="137"/>
    </row>
    <row r="237" ht="19.5" customHeight="1">
      <c r="B237" s="135"/>
      <c r="C237" s="136"/>
      <c r="F237" s="137"/>
    </row>
    <row r="238" ht="19.5" customHeight="1">
      <c r="B238" s="135"/>
      <c r="C238" s="136"/>
      <c r="F238" s="137"/>
    </row>
    <row r="239" ht="19.5" customHeight="1">
      <c r="B239" s="135"/>
      <c r="C239" s="136"/>
      <c r="F239" s="137"/>
    </row>
    <row r="240" ht="19.5" customHeight="1">
      <c r="B240" s="135"/>
      <c r="C240" s="136"/>
      <c r="F240" s="137"/>
    </row>
    <row r="241" ht="19.5" customHeight="1">
      <c r="B241" s="135"/>
      <c r="C241" s="136"/>
      <c r="F241" s="137"/>
    </row>
    <row r="242" ht="19.5" customHeight="1">
      <c r="B242" s="135"/>
      <c r="C242" s="136"/>
      <c r="F242" s="137"/>
    </row>
    <row r="243" ht="19.5" customHeight="1">
      <c r="B243" s="135"/>
      <c r="C243" s="136"/>
      <c r="F243" s="137"/>
    </row>
    <row r="244" ht="19.5" customHeight="1">
      <c r="B244" s="135"/>
      <c r="C244" s="136"/>
      <c r="F244" s="137"/>
    </row>
    <row r="245" ht="19.5" customHeight="1">
      <c r="B245" s="135"/>
      <c r="C245" s="136"/>
      <c r="F245" s="137"/>
    </row>
    <row r="246" ht="19.5" customHeight="1">
      <c r="B246" s="135"/>
      <c r="C246" s="136"/>
      <c r="F246" s="137"/>
    </row>
    <row r="247" ht="19.5" customHeight="1">
      <c r="B247" s="135"/>
      <c r="C247" s="136"/>
      <c r="F247" s="137"/>
    </row>
    <row r="248" ht="19.5" customHeight="1">
      <c r="B248" s="135"/>
      <c r="C248" s="136"/>
      <c r="F248" s="137"/>
    </row>
    <row r="249" ht="19.5" customHeight="1">
      <c r="B249" s="135"/>
      <c r="C249" s="136"/>
      <c r="F249" s="137"/>
    </row>
    <row r="250" ht="19.5" customHeight="1">
      <c r="B250" s="135"/>
      <c r="C250" s="136"/>
      <c r="F250" s="137"/>
    </row>
    <row r="251" ht="19.5" customHeight="1">
      <c r="B251" s="135"/>
      <c r="C251" s="136"/>
      <c r="F251" s="137"/>
    </row>
    <row r="252" ht="19.5" customHeight="1">
      <c r="B252" s="135"/>
      <c r="C252" s="136"/>
      <c r="F252" s="137"/>
    </row>
    <row r="253" ht="19.5" customHeight="1">
      <c r="B253" s="135"/>
      <c r="C253" s="136"/>
      <c r="F253" s="137"/>
    </row>
    <row r="254" ht="19.5" customHeight="1">
      <c r="B254" s="135"/>
      <c r="C254" s="136"/>
      <c r="F254" s="137"/>
    </row>
    <row r="255" ht="19.5" customHeight="1">
      <c r="B255" s="135"/>
      <c r="C255" s="136"/>
      <c r="F255" s="137"/>
    </row>
    <row r="256" ht="19.5" customHeight="1">
      <c r="B256" s="135"/>
      <c r="C256" s="136"/>
      <c r="F256" s="137"/>
    </row>
    <row r="257" ht="19.5" customHeight="1">
      <c r="B257" s="135"/>
      <c r="C257" s="136"/>
      <c r="F257" s="137"/>
    </row>
    <row r="258" ht="19.5" customHeight="1">
      <c r="B258" s="135"/>
      <c r="C258" s="136"/>
      <c r="F258" s="137"/>
    </row>
    <row r="259" ht="19.5" customHeight="1">
      <c r="B259" s="135"/>
      <c r="C259" s="136"/>
      <c r="F259" s="137"/>
    </row>
    <row r="260" ht="19.5" customHeight="1">
      <c r="B260" s="135"/>
      <c r="C260" s="136"/>
      <c r="F260" s="137"/>
    </row>
    <row r="261" ht="19.5" customHeight="1">
      <c r="B261" s="135"/>
      <c r="C261" s="136"/>
      <c r="F261" s="137"/>
    </row>
    <row r="262" ht="19.5" customHeight="1">
      <c r="B262" s="135"/>
      <c r="C262" s="136"/>
      <c r="F262" s="137"/>
    </row>
    <row r="263" ht="19.5" customHeight="1">
      <c r="B263" s="135"/>
      <c r="C263" s="136"/>
      <c r="F263" s="137"/>
    </row>
    <row r="264" ht="19.5" customHeight="1">
      <c r="B264" s="135"/>
      <c r="C264" s="136"/>
      <c r="F264" s="137"/>
    </row>
    <row r="265" ht="19.5" customHeight="1">
      <c r="B265" s="135"/>
      <c r="C265" s="136"/>
      <c r="F265" s="137"/>
    </row>
    <row r="266" ht="19.5" customHeight="1">
      <c r="B266" s="135"/>
      <c r="C266" s="136"/>
      <c r="F266" s="137"/>
    </row>
    <row r="267" ht="19.5" customHeight="1">
      <c r="B267" s="135"/>
      <c r="C267" s="136"/>
      <c r="F267" s="137"/>
    </row>
    <row r="268" ht="19.5" customHeight="1">
      <c r="B268" s="135"/>
      <c r="C268" s="136"/>
      <c r="F268" s="137"/>
    </row>
    <row r="269" ht="19.5" customHeight="1">
      <c r="B269" s="135"/>
      <c r="C269" s="136"/>
      <c r="F269" s="137"/>
    </row>
    <row r="270" ht="19.5" customHeight="1">
      <c r="B270" s="135"/>
      <c r="C270" s="136"/>
      <c r="F270" s="137"/>
    </row>
    <row r="271" ht="19.5" customHeight="1">
      <c r="B271" s="135"/>
      <c r="C271" s="136"/>
      <c r="F271" s="137"/>
    </row>
    <row r="272" ht="19.5" customHeight="1">
      <c r="B272" s="135"/>
      <c r="C272" s="136"/>
      <c r="F272" s="137"/>
    </row>
    <row r="273" ht="19.5" customHeight="1">
      <c r="B273" s="135"/>
      <c r="C273" s="136"/>
      <c r="F273" s="137"/>
    </row>
    <row r="274" ht="19.5" customHeight="1">
      <c r="B274" s="135"/>
      <c r="C274" s="136"/>
      <c r="F274" s="137"/>
    </row>
    <row r="275" ht="19.5" customHeight="1">
      <c r="B275" s="135"/>
      <c r="C275" s="136"/>
      <c r="F275" s="137"/>
    </row>
    <row r="276" ht="19.5" customHeight="1">
      <c r="B276" s="135"/>
      <c r="C276" s="136"/>
      <c r="F276" s="137"/>
    </row>
    <row r="277" ht="19.5" customHeight="1">
      <c r="B277" s="135"/>
      <c r="C277" s="136"/>
      <c r="F277" s="137"/>
    </row>
    <row r="278" ht="19.5" customHeight="1">
      <c r="B278" s="135"/>
      <c r="C278" s="136"/>
      <c r="F278" s="137"/>
    </row>
    <row r="279" ht="19.5" customHeight="1">
      <c r="B279" s="135"/>
      <c r="C279" s="136"/>
      <c r="F279" s="137"/>
    </row>
    <row r="280" ht="19.5" customHeight="1">
      <c r="B280" s="135"/>
      <c r="C280" s="136"/>
      <c r="F280" s="137"/>
    </row>
    <row r="281" ht="19.5" customHeight="1">
      <c r="B281" s="135"/>
      <c r="C281" s="136"/>
      <c r="F281" s="137"/>
    </row>
    <row r="282" ht="19.5" customHeight="1">
      <c r="B282" s="135"/>
      <c r="C282" s="136"/>
      <c r="F282" s="137"/>
    </row>
    <row r="283" ht="19.5" customHeight="1">
      <c r="B283" s="135"/>
      <c r="C283" s="136"/>
      <c r="F283" s="137"/>
    </row>
    <row r="284" ht="19.5" customHeight="1">
      <c r="B284" s="135"/>
      <c r="C284" s="136"/>
      <c r="F284" s="137"/>
    </row>
    <row r="285" ht="19.5" customHeight="1">
      <c r="B285" s="135"/>
      <c r="C285" s="136"/>
      <c r="F285" s="137"/>
    </row>
    <row r="286" ht="19.5" customHeight="1">
      <c r="B286" s="135"/>
      <c r="C286" s="136"/>
      <c r="F286" s="137"/>
    </row>
    <row r="287" ht="19.5" customHeight="1">
      <c r="B287" s="135"/>
      <c r="C287" s="136"/>
      <c r="F287" s="137"/>
    </row>
    <row r="288" ht="19.5" customHeight="1">
      <c r="B288" s="135"/>
      <c r="C288" s="136"/>
      <c r="F288" s="137"/>
    </row>
    <row r="289" ht="19.5" customHeight="1">
      <c r="B289" s="135"/>
      <c r="C289" s="136"/>
      <c r="F289" s="137"/>
    </row>
    <row r="290" ht="19.5" customHeight="1">
      <c r="B290" s="135"/>
      <c r="C290" s="136"/>
      <c r="F290" s="137"/>
    </row>
    <row r="291" ht="19.5" customHeight="1">
      <c r="B291" s="135"/>
      <c r="C291" s="136"/>
      <c r="F291" s="137"/>
    </row>
    <row r="292" ht="19.5" customHeight="1">
      <c r="B292" s="135"/>
      <c r="C292" s="136"/>
      <c r="F292" s="137"/>
    </row>
    <row r="293" ht="19.5" customHeight="1">
      <c r="B293" s="135"/>
      <c r="C293" s="136"/>
      <c r="F293" s="137"/>
    </row>
    <row r="294" ht="19.5" customHeight="1">
      <c r="B294" s="135"/>
      <c r="C294" s="136"/>
      <c r="F294" s="137"/>
    </row>
    <row r="295" ht="19.5" customHeight="1">
      <c r="B295" s="135"/>
      <c r="C295" s="136"/>
      <c r="F295" s="137"/>
    </row>
    <row r="296" ht="19.5" customHeight="1">
      <c r="B296" s="135"/>
      <c r="C296" s="136"/>
      <c r="F296" s="137"/>
    </row>
    <row r="297" ht="19.5" customHeight="1">
      <c r="B297" s="135"/>
      <c r="C297" s="136"/>
      <c r="F297" s="137"/>
    </row>
    <row r="298" ht="19.5" customHeight="1">
      <c r="B298" s="135"/>
      <c r="C298" s="136"/>
      <c r="F298" s="137"/>
    </row>
    <row r="299" ht="19.5" customHeight="1">
      <c r="B299" s="135"/>
      <c r="C299" s="136"/>
      <c r="F299" s="137"/>
    </row>
    <row r="300" ht="19.5" customHeight="1">
      <c r="B300" s="135"/>
      <c r="C300" s="136"/>
      <c r="F300" s="137"/>
    </row>
    <row r="301" ht="19.5" customHeight="1">
      <c r="B301" s="135"/>
      <c r="C301" s="136"/>
      <c r="F301" s="137"/>
    </row>
    <row r="302" ht="19.5" customHeight="1">
      <c r="B302" s="135"/>
      <c r="C302" s="136"/>
      <c r="F302" s="137"/>
    </row>
    <row r="303" ht="19.5" customHeight="1">
      <c r="B303" s="135"/>
      <c r="C303" s="136"/>
      <c r="F303" s="137"/>
    </row>
    <row r="304" ht="19.5" customHeight="1">
      <c r="B304" s="135"/>
      <c r="C304" s="136"/>
      <c r="F304" s="137"/>
    </row>
    <row r="305" ht="19.5" customHeight="1">
      <c r="B305" s="135"/>
      <c r="C305" s="136"/>
      <c r="F305" s="137"/>
    </row>
    <row r="306" ht="19.5" customHeight="1">
      <c r="B306" s="135"/>
      <c r="C306" s="136"/>
      <c r="F306" s="137"/>
    </row>
    <row r="307" ht="19.5" customHeight="1">
      <c r="B307" s="135"/>
      <c r="C307" s="136"/>
      <c r="F307" s="137"/>
    </row>
    <row r="308" ht="19.5" customHeight="1">
      <c r="B308" s="135"/>
      <c r="C308" s="136"/>
      <c r="F308" s="137"/>
    </row>
    <row r="309" ht="19.5" customHeight="1">
      <c r="B309" s="135"/>
      <c r="C309" s="136"/>
      <c r="F309" s="137"/>
    </row>
    <row r="310" ht="19.5" customHeight="1">
      <c r="B310" s="135"/>
      <c r="C310" s="136"/>
      <c r="F310" s="137"/>
    </row>
    <row r="311" ht="19.5" customHeight="1">
      <c r="B311" s="135"/>
      <c r="C311" s="136"/>
      <c r="F311" s="137"/>
    </row>
    <row r="312" ht="19.5" customHeight="1">
      <c r="B312" s="135"/>
      <c r="C312" s="136"/>
      <c r="F312" s="137"/>
    </row>
    <row r="313" ht="19.5" customHeight="1">
      <c r="B313" s="135"/>
      <c r="C313" s="136"/>
      <c r="F313" s="137"/>
    </row>
    <row r="314" ht="19.5" customHeight="1">
      <c r="B314" s="135"/>
      <c r="C314" s="136"/>
      <c r="F314" s="137"/>
    </row>
    <row r="315" ht="19.5" customHeight="1">
      <c r="B315" s="135"/>
      <c r="C315" s="136"/>
      <c r="F315" s="137"/>
    </row>
    <row r="316" ht="19.5" customHeight="1">
      <c r="B316" s="135"/>
      <c r="C316" s="136"/>
      <c r="F316" s="137"/>
    </row>
    <row r="317" ht="19.5" customHeight="1">
      <c r="B317" s="135"/>
      <c r="C317" s="136"/>
      <c r="F317" s="137"/>
    </row>
    <row r="318" ht="19.5" customHeight="1">
      <c r="B318" s="135"/>
      <c r="C318" s="136"/>
      <c r="F318" s="137"/>
    </row>
    <row r="319" ht="19.5" customHeight="1">
      <c r="B319" s="135"/>
      <c r="C319" s="136"/>
      <c r="F319" s="137"/>
    </row>
    <row r="320" ht="19.5" customHeight="1">
      <c r="B320" s="135"/>
      <c r="C320" s="136"/>
      <c r="F320" s="137"/>
    </row>
    <row r="321" ht="19.5" customHeight="1">
      <c r="B321" s="135"/>
      <c r="C321" s="136"/>
      <c r="F321" s="137"/>
    </row>
    <row r="322" ht="19.5" customHeight="1">
      <c r="B322" s="135"/>
      <c r="C322" s="136"/>
      <c r="F322" s="137"/>
    </row>
    <row r="323" ht="19.5" customHeight="1">
      <c r="B323" s="135"/>
      <c r="C323" s="136"/>
      <c r="F323" s="137"/>
    </row>
    <row r="324" ht="19.5" customHeight="1">
      <c r="B324" s="135"/>
      <c r="C324" s="136"/>
      <c r="F324" s="137"/>
    </row>
    <row r="325" ht="19.5" customHeight="1">
      <c r="B325" s="135"/>
      <c r="C325" s="136"/>
      <c r="F325" s="137"/>
    </row>
    <row r="326" ht="19.5" customHeight="1">
      <c r="B326" s="135"/>
      <c r="C326" s="136"/>
      <c r="F326" s="137"/>
    </row>
    <row r="327" ht="19.5" customHeight="1">
      <c r="B327" s="135"/>
      <c r="C327" s="136"/>
      <c r="F327" s="137"/>
    </row>
    <row r="328" ht="19.5" customHeight="1">
      <c r="B328" s="135"/>
      <c r="C328" s="136"/>
      <c r="F328" s="137"/>
    </row>
    <row r="329" ht="19.5" customHeight="1">
      <c r="B329" s="135"/>
      <c r="C329" s="136"/>
      <c r="F329" s="137"/>
    </row>
    <row r="330" ht="19.5" customHeight="1">
      <c r="B330" s="135"/>
      <c r="C330" s="136"/>
      <c r="F330" s="137"/>
    </row>
    <row r="331" ht="19.5" customHeight="1">
      <c r="B331" s="135"/>
      <c r="C331" s="136"/>
      <c r="F331" s="137"/>
    </row>
    <row r="332" ht="19.5" customHeight="1">
      <c r="B332" s="135"/>
      <c r="C332" s="136"/>
      <c r="F332" s="137"/>
    </row>
    <row r="333" ht="19.5" customHeight="1">
      <c r="B333" s="135"/>
      <c r="C333" s="136"/>
      <c r="F333" s="137"/>
    </row>
    <row r="334" ht="19.5" customHeight="1">
      <c r="B334" s="135"/>
      <c r="C334" s="136"/>
      <c r="F334" s="137"/>
    </row>
    <row r="335" ht="19.5" customHeight="1">
      <c r="B335" s="135"/>
      <c r="C335" s="136"/>
      <c r="F335" s="137"/>
    </row>
    <row r="336" ht="19.5" customHeight="1">
      <c r="B336" s="135"/>
      <c r="C336" s="136"/>
      <c r="F336" s="137"/>
    </row>
    <row r="337" ht="19.5" customHeight="1">
      <c r="B337" s="135"/>
      <c r="C337" s="136"/>
      <c r="F337" s="137"/>
    </row>
    <row r="338" ht="19.5" customHeight="1">
      <c r="B338" s="135"/>
      <c r="C338" s="136"/>
      <c r="F338" s="137"/>
    </row>
    <row r="339" ht="19.5" customHeight="1">
      <c r="B339" s="135"/>
      <c r="C339" s="136"/>
      <c r="F339" s="137"/>
    </row>
    <row r="340" ht="19.5" customHeight="1">
      <c r="B340" s="135"/>
      <c r="C340" s="136"/>
      <c r="F340" s="137"/>
    </row>
    <row r="341" ht="19.5" customHeight="1">
      <c r="B341" s="135"/>
      <c r="C341" s="136"/>
      <c r="F341" s="137"/>
    </row>
    <row r="342" ht="19.5" customHeight="1">
      <c r="B342" s="135"/>
      <c r="C342" s="136"/>
      <c r="F342" s="137"/>
    </row>
    <row r="343" ht="19.5" customHeight="1">
      <c r="B343" s="135"/>
      <c r="C343" s="136"/>
      <c r="F343" s="137"/>
    </row>
    <row r="344" ht="19.5" customHeight="1">
      <c r="B344" s="135"/>
      <c r="C344" s="136"/>
      <c r="F344" s="137"/>
    </row>
    <row r="345" ht="19.5" customHeight="1">
      <c r="B345" s="135"/>
      <c r="C345" s="136"/>
      <c r="F345" s="137"/>
    </row>
    <row r="346" ht="19.5" customHeight="1">
      <c r="B346" s="135"/>
      <c r="C346" s="136"/>
      <c r="F346" s="137"/>
    </row>
    <row r="347" ht="19.5" customHeight="1">
      <c r="B347" s="135"/>
      <c r="C347" s="136"/>
      <c r="F347" s="137"/>
    </row>
    <row r="348" ht="19.5" customHeight="1">
      <c r="B348" s="135"/>
      <c r="C348" s="136"/>
      <c r="F348" s="137"/>
    </row>
    <row r="349" ht="19.5" customHeight="1">
      <c r="B349" s="135"/>
      <c r="C349" s="136"/>
      <c r="F349" s="137"/>
    </row>
    <row r="350" ht="19.5" customHeight="1">
      <c r="B350" s="135"/>
      <c r="C350" s="136"/>
      <c r="F350" s="137"/>
    </row>
    <row r="351" ht="19.5" customHeight="1">
      <c r="B351" s="135"/>
      <c r="C351" s="136"/>
      <c r="F351" s="137"/>
    </row>
    <row r="352" ht="19.5" customHeight="1">
      <c r="B352" s="135"/>
      <c r="C352" s="136"/>
      <c r="F352" s="137"/>
    </row>
    <row r="353" ht="19.5" customHeight="1">
      <c r="B353" s="135"/>
      <c r="C353" s="136"/>
      <c r="F353" s="137"/>
    </row>
    <row r="354" ht="19.5" customHeight="1">
      <c r="B354" s="135"/>
      <c r="C354" s="136"/>
      <c r="F354" s="137"/>
    </row>
    <row r="355" ht="19.5" customHeight="1">
      <c r="B355" s="135"/>
      <c r="C355" s="136"/>
      <c r="F355" s="137"/>
    </row>
    <row r="356" ht="19.5" customHeight="1">
      <c r="B356" s="135"/>
      <c r="C356" s="136"/>
      <c r="F356" s="137"/>
    </row>
    <row r="357" ht="19.5" customHeight="1">
      <c r="B357" s="135"/>
      <c r="C357" s="136"/>
      <c r="F357" s="137"/>
    </row>
    <row r="358" ht="19.5" customHeight="1">
      <c r="B358" s="135"/>
      <c r="C358" s="136"/>
      <c r="F358" s="137"/>
    </row>
    <row r="359" ht="19.5" customHeight="1">
      <c r="B359" s="135"/>
      <c r="C359" s="136"/>
      <c r="F359" s="137"/>
    </row>
    <row r="360" ht="19.5" customHeight="1">
      <c r="B360" s="135"/>
      <c r="C360" s="136"/>
      <c r="F360" s="137"/>
    </row>
    <row r="361" ht="19.5" customHeight="1">
      <c r="B361" s="135"/>
      <c r="C361" s="136"/>
      <c r="F361" s="137"/>
    </row>
    <row r="362" ht="19.5" customHeight="1">
      <c r="B362" s="135"/>
      <c r="C362" s="136"/>
      <c r="F362" s="137"/>
    </row>
    <row r="363" ht="19.5" customHeight="1">
      <c r="B363" s="135"/>
      <c r="C363" s="136"/>
      <c r="F363" s="137"/>
    </row>
    <row r="364" ht="19.5" customHeight="1">
      <c r="B364" s="135"/>
      <c r="C364" s="136"/>
      <c r="F364" s="137"/>
    </row>
    <row r="365" ht="19.5" customHeight="1">
      <c r="B365" s="135"/>
      <c r="C365" s="136"/>
      <c r="F365" s="137"/>
    </row>
    <row r="366" ht="19.5" customHeight="1">
      <c r="B366" s="135"/>
      <c r="C366" s="136"/>
      <c r="F366" s="137"/>
    </row>
    <row r="367" ht="19.5" customHeight="1">
      <c r="B367" s="135"/>
      <c r="C367" s="136"/>
      <c r="F367" s="137"/>
    </row>
    <row r="368" ht="19.5" customHeight="1">
      <c r="B368" s="135"/>
      <c r="C368" s="136"/>
      <c r="F368" s="137"/>
    </row>
    <row r="369" ht="19.5" customHeight="1">
      <c r="B369" s="135"/>
      <c r="C369" s="136"/>
      <c r="F369" s="137"/>
    </row>
    <row r="370" ht="19.5" customHeight="1">
      <c r="B370" s="135"/>
      <c r="C370" s="136"/>
      <c r="F370" s="137"/>
    </row>
    <row r="371" ht="19.5" customHeight="1">
      <c r="B371" s="135"/>
      <c r="C371" s="136"/>
      <c r="F371" s="137"/>
    </row>
    <row r="372" ht="19.5" customHeight="1">
      <c r="B372" s="135"/>
      <c r="C372" s="136"/>
      <c r="F372" s="137"/>
    </row>
    <row r="373" ht="19.5" customHeight="1">
      <c r="B373" s="135"/>
      <c r="C373" s="136"/>
      <c r="F373" s="137"/>
    </row>
    <row r="374" ht="19.5" customHeight="1">
      <c r="B374" s="135"/>
      <c r="C374" s="136"/>
      <c r="F374" s="137"/>
    </row>
    <row r="375" ht="19.5" customHeight="1">
      <c r="B375" s="135"/>
      <c r="C375" s="136"/>
      <c r="F375" s="137"/>
    </row>
    <row r="376" ht="19.5" customHeight="1">
      <c r="B376" s="135"/>
      <c r="C376" s="136"/>
      <c r="F376" s="137"/>
    </row>
    <row r="377" ht="19.5" customHeight="1">
      <c r="B377" s="135"/>
      <c r="C377" s="136"/>
      <c r="F377" s="137"/>
    </row>
    <row r="378" ht="19.5" customHeight="1">
      <c r="B378" s="135"/>
      <c r="C378" s="136"/>
      <c r="F378" s="137"/>
    </row>
    <row r="379" ht="19.5" customHeight="1">
      <c r="B379" s="135"/>
      <c r="C379" s="136"/>
      <c r="F379" s="137"/>
    </row>
    <row r="380" ht="19.5" customHeight="1">
      <c r="B380" s="135"/>
      <c r="C380" s="136"/>
      <c r="F380" s="137"/>
    </row>
    <row r="381" ht="19.5" customHeight="1">
      <c r="B381" s="135"/>
      <c r="C381" s="136"/>
      <c r="F381" s="137"/>
    </row>
    <row r="382" ht="19.5" customHeight="1">
      <c r="B382" s="135"/>
      <c r="C382" s="136"/>
      <c r="F382" s="137"/>
    </row>
    <row r="383" ht="19.5" customHeight="1">
      <c r="B383" s="135"/>
      <c r="C383" s="136"/>
      <c r="F383" s="137"/>
    </row>
    <row r="384" ht="19.5" customHeight="1">
      <c r="B384" s="135"/>
      <c r="C384" s="136"/>
      <c r="F384" s="137"/>
    </row>
    <row r="385" ht="19.5" customHeight="1">
      <c r="B385" s="135"/>
      <c r="C385" s="136"/>
      <c r="F385" s="137"/>
    </row>
    <row r="386" ht="19.5" customHeight="1">
      <c r="B386" s="135"/>
      <c r="C386" s="136"/>
      <c r="F386" s="137"/>
    </row>
    <row r="387" ht="19.5" customHeight="1">
      <c r="B387" s="135"/>
      <c r="C387" s="136"/>
      <c r="F387" s="137"/>
    </row>
    <row r="388" ht="19.5" customHeight="1">
      <c r="B388" s="135"/>
      <c r="C388" s="136"/>
      <c r="F388" s="137"/>
    </row>
    <row r="389" ht="19.5" customHeight="1">
      <c r="B389" s="135"/>
      <c r="C389" s="136"/>
      <c r="F389" s="137"/>
    </row>
    <row r="390" ht="19.5" customHeight="1">
      <c r="B390" s="135"/>
      <c r="C390" s="136"/>
      <c r="F390" s="137"/>
    </row>
    <row r="391" ht="19.5" customHeight="1">
      <c r="B391" s="135"/>
      <c r="C391" s="136"/>
      <c r="F391" s="137"/>
    </row>
    <row r="392" ht="19.5" customHeight="1">
      <c r="B392" s="135"/>
      <c r="C392" s="136"/>
      <c r="F392" s="137"/>
    </row>
    <row r="393" ht="19.5" customHeight="1">
      <c r="B393" s="135"/>
      <c r="C393" s="136"/>
      <c r="F393" s="137"/>
    </row>
    <row r="394" ht="19.5" customHeight="1">
      <c r="B394" s="135"/>
      <c r="C394" s="136"/>
      <c r="F394" s="137"/>
    </row>
    <row r="395" ht="19.5" customHeight="1">
      <c r="B395" s="135"/>
      <c r="C395" s="136"/>
      <c r="F395" s="137"/>
    </row>
    <row r="396" ht="19.5" customHeight="1">
      <c r="B396" s="135"/>
      <c r="C396" s="136"/>
      <c r="F396" s="137"/>
    </row>
    <row r="397" ht="19.5" customHeight="1">
      <c r="B397" s="135"/>
      <c r="C397" s="136"/>
      <c r="F397" s="137"/>
    </row>
    <row r="398" ht="19.5" customHeight="1">
      <c r="B398" s="135"/>
      <c r="C398" s="136"/>
      <c r="F398" s="137"/>
    </row>
    <row r="399" ht="19.5" customHeight="1">
      <c r="B399" s="135"/>
      <c r="C399" s="136"/>
      <c r="F399" s="137"/>
    </row>
    <row r="400" ht="19.5" customHeight="1">
      <c r="B400" s="135"/>
      <c r="C400" s="136"/>
      <c r="F400" s="137"/>
    </row>
    <row r="401" ht="19.5" customHeight="1">
      <c r="B401" s="135"/>
      <c r="C401" s="136"/>
      <c r="F401" s="137"/>
    </row>
    <row r="402" ht="19.5" customHeight="1">
      <c r="B402" s="135"/>
      <c r="C402" s="136"/>
      <c r="F402" s="137"/>
    </row>
    <row r="403" ht="19.5" customHeight="1">
      <c r="B403" s="135"/>
      <c r="C403" s="136"/>
      <c r="F403" s="137"/>
    </row>
    <row r="404" ht="19.5" customHeight="1">
      <c r="B404" s="135"/>
      <c r="C404" s="136"/>
      <c r="F404" s="137"/>
    </row>
    <row r="405" ht="19.5" customHeight="1">
      <c r="B405" s="135"/>
      <c r="C405" s="136"/>
      <c r="F405" s="137"/>
    </row>
    <row r="406" ht="19.5" customHeight="1">
      <c r="B406" s="135"/>
      <c r="C406" s="136"/>
      <c r="F406" s="137"/>
    </row>
    <row r="407" ht="19.5" customHeight="1">
      <c r="B407" s="135"/>
      <c r="C407" s="136"/>
      <c r="F407" s="137"/>
    </row>
    <row r="408" ht="19.5" customHeight="1">
      <c r="B408" s="135"/>
      <c r="C408" s="136"/>
      <c r="F408" s="137"/>
    </row>
    <row r="409" ht="19.5" customHeight="1">
      <c r="B409" s="135"/>
      <c r="C409" s="136"/>
      <c r="F409" s="137"/>
    </row>
    <row r="410" ht="19.5" customHeight="1">
      <c r="B410" s="135"/>
      <c r="C410" s="136"/>
      <c r="F410" s="137"/>
    </row>
    <row r="411" ht="19.5" customHeight="1">
      <c r="B411" s="135"/>
      <c r="C411" s="136"/>
      <c r="F411" s="137"/>
    </row>
    <row r="412" ht="19.5" customHeight="1">
      <c r="B412" s="135"/>
      <c r="C412" s="136"/>
      <c r="F412" s="137"/>
    </row>
    <row r="413" ht="19.5" customHeight="1">
      <c r="B413" s="135"/>
      <c r="C413" s="136"/>
      <c r="F413" s="137"/>
    </row>
    <row r="414" ht="19.5" customHeight="1">
      <c r="B414" s="135"/>
      <c r="C414" s="136"/>
      <c r="F414" s="137"/>
    </row>
    <row r="415" ht="19.5" customHeight="1">
      <c r="B415" s="135"/>
      <c r="C415" s="136"/>
      <c r="F415" s="137"/>
    </row>
    <row r="416" ht="19.5" customHeight="1">
      <c r="B416" s="135"/>
      <c r="C416" s="136"/>
      <c r="F416" s="137"/>
    </row>
    <row r="417" ht="19.5" customHeight="1">
      <c r="B417" s="135"/>
      <c r="C417" s="136"/>
      <c r="F417" s="137"/>
    </row>
    <row r="418" ht="19.5" customHeight="1">
      <c r="B418" s="135"/>
      <c r="C418" s="136"/>
      <c r="F418" s="137"/>
    </row>
    <row r="419" ht="19.5" customHeight="1">
      <c r="B419" s="135"/>
      <c r="C419" s="136"/>
      <c r="F419" s="137"/>
    </row>
    <row r="420" ht="19.5" customHeight="1">
      <c r="B420" s="135"/>
      <c r="C420" s="136"/>
      <c r="F420" s="137"/>
    </row>
    <row r="421" ht="19.5" customHeight="1">
      <c r="B421" s="135"/>
      <c r="C421" s="136"/>
      <c r="F421" s="137"/>
    </row>
    <row r="422" ht="19.5" customHeight="1">
      <c r="B422" s="135"/>
      <c r="C422" s="136"/>
      <c r="F422" s="137"/>
    </row>
    <row r="423" ht="19.5" customHeight="1">
      <c r="B423" s="135"/>
      <c r="C423" s="136"/>
      <c r="F423" s="137"/>
    </row>
    <row r="424" ht="19.5" customHeight="1">
      <c r="B424" s="135"/>
      <c r="C424" s="136"/>
      <c r="F424" s="137"/>
    </row>
    <row r="425" ht="19.5" customHeight="1">
      <c r="B425" s="135"/>
      <c r="C425" s="136"/>
      <c r="F425" s="137"/>
    </row>
    <row r="426" ht="19.5" customHeight="1">
      <c r="B426" s="135"/>
      <c r="C426" s="136"/>
      <c r="F426" s="137"/>
    </row>
    <row r="427" ht="19.5" customHeight="1">
      <c r="B427" s="135"/>
      <c r="C427" s="136"/>
      <c r="F427" s="137"/>
    </row>
    <row r="428" ht="19.5" customHeight="1">
      <c r="B428" s="135"/>
      <c r="C428" s="136"/>
      <c r="F428" s="137"/>
    </row>
    <row r="429" ht="19.5" customHeight="1">
      <c r="B429" s="135"/>
      <c r="C429" s="136"/>
      <c r="F429" s="137"/>
    </row>
    <row r="430" ht="19.5" customHeight="1">
      <c r="B430" s="135"/>
      <c r="C430" s="136"/>
      <c r="F430" s="137"/>
    </row>
    <row r="431" ht="19.5" customHeight="1">
      <c r="B431" s="135"/>
      <c r="C431" s="136"/>
      <c r="F431" s="137"/>
    </row>
    <row r="432" ht="19.5" customHeight="1">
      <c r="B432" s="135"/>
      <c r="C432" s="136"/>
      <c r="F432" s="137"/>
    </row>
    <row r="433" ht="19.5" customHeight="1">
      <c r="B433" s="135"/>
      <c r="C433" s="136"/>
      <c r="F433" s="137"/>
    </row>
    <row r="434" ht="19.5" customHeight="1">
      <c r="B434" s="135"/>
      <c r="C434" s="136"/>
      <c r="F434" s="137"/>
    </row>
    <row r="435" ht="19.5" customHeight="1">
      <c r="B435" s="135"/>
      <c r="C435" s="136"/>
      <c r="F435" s="137"/>
    </row>
    <row r="436" ht="19.5" customHeight="1">
      <c r="B436" s="135"/>
      <c r="C436" s="136"/>
      <c r="F436" s="137"/>
    </row>
    <row r="437" ht="19.5" customHeight="1">
      <c r="B437" s="135"/>
      <c r="C437" s="136"/>
      <c r="F437" s="137"/>
    </row>
    <row r="438" ht="19.5" customHeight="1">
      <c r="B438" s="135"/>
      <c r="C438" s="136"/>
      <c r="F438" s="137"/>
    </row>
    <row r="439" ht="19.5" customHeight="1">
      <c r="B439" s="135"/>
      <c r="C439" s="136"/>
      <c r="F439" s="137"/>
    </row>
    <row r="440" ht="19.5" customHeight="1">
      <c r="B440" s="135"/>
      <c r="C440" s="136"/>
      <c r="F440" s="137"/>
    </row>
    <row r="441" ht="19.5" customHeight="1">
      <c r="B441" s="135"/>
      <c r="C441" s="136"/>
      <c r="F441" s="137"/>
    </row>
    <row r="442" ht="19.5" customHeight="1">
      <c r="B442" s="135"/>
      <c r="C442" s="136"/>
      <c r="F442" s="137"/>
    </row>
    <row r="443" ht="19.5" customHeight="1">
      <c r="B443" s="135"/>
      <c r="C443" s="136"/>
      <c r="F443" s="137"/>
    </row>
    <row r="444" ht="19.5" customHeight="1">
      <c r="B444" s="135"/>
      <c r="C444" s="136"/>
      <c r="F444" s="137"/>
    </row>
    <row r="445" ht="19.5" customHeight="1">
      <c r="B445" s="135"/>
      <c r="C445" s="136"/>
      <c r="F445" s="137"/>
    </row>
    <row r="446" ht="19.5" customHeight="1">
      <c r="B446" s="135"/>
      <c r="C446" s="136"/>
      <c r="F446" s="137"/>
    </row>
    <row r="447" ht="19.5" customHeight="1">
      <c r="B447" s="135"/>
      <c r="C447" s="136"/>
      <c r="F447" s="137"/>
    </row>
    <row r="448" ht="19.5" customHeight="1">
      <c r="B448" s="135"/>
      <c r="C448" s="136"/>
      <c r="F448" s="137"/>
    </row>
    <row r="449" ht="19.5" customHeight="1">
      <c r="B449" s="135"/>
      <c r="C449" s="136"/>
      <c r="F449" s="137"/>
    </row>
    <row r="450" ht="19.5" customHeight="1">
      <c r="B450" s="135"/>
      <c r="C450" s="136"/>
      <c r="F450" s="137"/>
    </row>
    <row r="451" ht="19.5" customHeight="1">
      <c r="B451" s="135"/>
      <c r="C451" s="136"/>
      <c r="F451" s="137"/>
    </row>
    <row r="452" ht="19.5" customHeight="1">
      <c r="B452" s="135"/>
      <c r="C452" s="136"/>
      <c r="F452" s="137"/>
    </row>
    <row r="453" ht="19.5" customHeight="1">
      <c r="B453" s="135"/>
      <c r="C453" s="136"/>
      <c r="F453" s="137"/>
    </row>
    <row r="454" ht="19.5" customHeight="1">
      <c r="B454" s="135"/>
      <c r="C454" s="136"/>
      <c r="F454" s="137"/>
    </row>
    <row r="455" ht="19.5" customHeight="1">
      <c r="B455" s="135"/>
      <c r="C455" s="136"/>
      <c r="F455" s="137"/>
    </row>
    <row r="456" ht="19.5" customHeight="1">
      <c r="B456" s="135"/>
      <c r="C456" s="136"/>
      <c r="F456" s="137"/>
    </row>
    <row r="457" ht="19.5" customHeight="1">
      <c r="B457" s="135"/>
      <c r="C457" s="136"/>
      <c r="F457" s="137"/>
    </row>
    <row r="458" ht="19.5" customHeight="1">
      <c r="B458" s="135"/>
      <c r="C458" s="136"/>
      <c r="F458" s="137"/>
    </row>
    <row r="459" ht="19.5" customHeight="1">
      <c r="B459" s="135"/>
      <c r="C459" s="136"/>
      <c r="F459" s="137"/>
    </row>
    <row r="460" ht="19.5" customHeight="1">
      <c r="B460" s="135"/>
      <c r="C460" s="136"/>
      <c r="F460" s="137"/>
    </row>
    <row r="461" ht="19.5" customHeight="1">
      <c r="B461" s="135"/>
      <c r="C461" s="136"/>
      <c r="F461" s="137"/>
    </row>
    <row r="462" ht="19.5" customHeight="1">
      <c r="B462" s="135"/>
      <c r="C462" s="136"/>
      <c r="F462" s="137"/>
    </row>
    <row r="463" ht="19.5" customHeight="1">
      <c r="B463" s="135"/>
      <c r="C463" s="136"/>
      <c r="F463" s="137"/>
    </row>
    <row r="464" ht="19.5" customHeight="1">
      <c r="B464" s="135"/>
      <c r="C464" s="136"/>
      <c r="F464" s="137"/>
    </row>
    <row r="465" ht="19.5" customHeight="1">
      <c r="B465" s="135"/>
      <c r="C465" s="136"/>
      <c r="F465" s="137"/>
    </row>
    <row r="466" ht="19.5" customHeight="1">
      <c r="B466" s="135"/>
      <c r="C466" s="136"/>
      <c r="F466" s="137"/>
    </row>
    <row r="467" ht="19.5" customHeight="1">
      <c r="B467" s="135"/>
      <c r="C467" s="136"/>
      <c r="F467" s="137"/>
    </row>
    <row r="468" ht="19.5" customHeight="1">
      <c r="B468" s="135"/>
      <c r="C468" s="136"/>
      <c r="F468" s="137"/>
    </row>
    <row r="469" ht="19.5" customHeight="1">
      <c r="B469" s="135"/>
      <c r="C469" s="136"/>
      <c r="F469" s="137"/>
    </row>
    <row r="470" ht="19.5" customHeight="1">
      <c r="B470" s="135"/>
      <c r="C470" s="136"/>
      <c r="F470" s="137"/>
    </row>
    <row r="471" ht="19.5" customHeight="1">
      <c r="B471" s="135"/>
      <c r="C471" s="136"/>
      <c r="F471" s="137"/>
    </row>
    <row r="472" ht="19.5" customHeight="1">
      <c r="B472" s="135"/>
      <c r="C472" s="136"/>
      <c r="F472" s="137"/>
    </row>
    <row r="473" ht="19.5" customHeight="1">
      <c r="B473" s="135"/>
      <c r="C473" s="136"/>
      <c r="F473" s="137"/>
    </row>
    <row r="474" ht="19.5" customHeight="1">
      <c r="B474" s="135"/>
      <c r="C474" s="136"/>
      <c r="F474" s="137"/>
    </row>
    <row r="475" ht="19.5" customHeight="1">
      <c r="B475" s="135"/>
      <c r="C475" s="136"/>
      <c r="F475" s="137"/>
    </row>
    <row r="476" ht="19.5" customHeight="1">
      <c r="B476" s="135"/>
      <c r="C476" s="136"/>
      <c r="F476" s="137"/>
    </row>
    <row r="477" ht="19.5" customHeight="1">
      <c r="B477" s="135"/>
      <c r="C477" s="136"/>
      <c r="F477" s="137"/>
    </row>
    <row r="478" ht="19.5" customHeight="1">
      <c r="B478" s="135"/>
      <c r="C478" s="136"/>
      <c r="F478" s="137"/>
    </row>
    <row r="479" ht="19.5" customHeight="1">
      <c r="B479" s="135"/>
      <c r="C479" s="136"/>
      <c r="F479" s="137"/>
    </row>
    <row r="480" ht="19.5" customHeight="1">
      <c r="B480" s="135"/>
      <c r="C480" s="136"/>
      <c r="F480" s="137"/>
    </row>
    <row r="481" ht="19.5" customHeight="1">
      <c r="B481" s="135"/>
      <c r="C481" s="136"/>
      <c r="F481" s="137"/>
    </row>
    <row r="482" ht="19.5" customHeight="1">
      <c r="B482" s="135"/>
      <c r="C482" s="136"/>
      <c r="F482" s="137"/>
    </row>
    <row r="483" ht="19.5" customHeight="1">
      <c r="B483" s="135"/>
      <c r="C483" s="136"/>
      <c r="F483" s="137"/>
    </row>
    <row r="484" ht="19.5" customHeight="1">
      <c r="B484" s="135"/>
      <c r="C484" s="136"/>
      <c r="F484" s="137"/>
    </row>
    <row r="485" ht="19.5" customHeight="1">
      <c r="B485" s="135"/>
      <c r="C485" s="136"/>
      <c r="F485" s="137"/>
    </row>
    <row r="486" ht="19.5" customHeight="1">
      <c r="B486" s="135"/>
      <c r="C486" s="136"/>
      <c r="F486" s="137"/>
    </row>
    <row r="487" ht="19.5" customHeight="1">
      <c r="B487" s="135"/>
      <c r="C487" s="136"/>
      <c r="F487" s="137"/>
    </row>
    <row r="488" ht="19.5" customHeight="1">
      <c r="B488" s="135"/>
      <c r="C488" s="136"/>
      <c r="F488" s="137"/>
    </row>
    <row r="489" ht="19.5" customHeight="1">
      <c r="B489" s="135"/>
      <c r="C489" s="136"/>
      <c r="F489" s="137"/>
    </row>
    <row r="490" ht="19.5" customHeight="1">
      <c r="B490" s="135"/>
      <c r="C490" s="136"/>
      <c r="F490" s="137"/>
    </row>
    <row r="491" ht="19.5" customHeight="1">
      <c r="B491" s="135"/>
      <c r="C491" s="136"/>
      <c r="F491" s="137"/>
    </row>
    <row r="492" ht="19.5" customHeight="1">
      <c r="B492" s="135"/>
      <c r="C492" s="136"/>
      <c r="F492" s="137"/>
    </row>
    <row r="493" ht="19.5" customHeight="1">
      <c r="B493" s="135"/>
      <c r="C493" s="136"/>
      <c r="F493" s="137"/>
    </row>
    <row r="494" ht="19.5" customHeight="1">
      <c r="B494" s="135"/>
      <c r="C494" s="136"/>
      <c r="F494" s="137"/>
    </row>
    <row r="495" ht="19.5" customHeight="1">
      <c r="B495" s="135"/>
      <c r="C495" s="136"/>
      <c r="F495" s="137"/>
    </row>
    <row r="496" ht="19.5" customHeight="1">
      <c r="B496" s="135"/>
      <c r="C496" s="136"/>
      <c r="F496" s="137"/>
    </row>
    <row r="497" ht="19.5" customHeight="1">
      <c r="B497" s="135"/>
      <c r="C497" s="136"/>
      <c r="F497" s="137"/>
    </row>
    <row r="498" ht="19.5" customHeight="1">
      <c r="B498" s="135"/>
      <c r="C498" s="136"/>
      <c r="F498" s="137"/>
    </row>
    <row r="499" ht="19.5" customHeight="1">
      <c r="B499" s="135"/>
      <c r="C499" s="136"/>
      <c r="F499" s="137"/>
    </row>
    <row r="500" ht="19.5" customHeight="1">
      <c r="B500" s="135"/>
      <c r="C500" s="136"/>
      <c r="F500" s="137"/>
    </row>
    <row r="501" ht="19.5" customHeight="1">
      <c r="B501" s="135"/>
      <c r="C501" s="136"/>
      <c r="F501" s="137"/>
    </row>
    <row r="502" ht="19.5" customHeight="1">
      <c r="B502" s="135"/>
      <c r="C502" s="136"/>
      <c r="F502" s="137"/>
    </row>
    <row r="503" ht="19.5" customHeight="1">
      <c r="B503" s="135"/>
      <c r="C503" s="136"/>
      <c r="F503" s="137"/>
    </row>
    <row r="504" ht="19.5" customHeight="1">
      <c r="B504" s="135"/>
      <c r="C504" s="136"/>
      <c r="F504" s="137"/>
    </row>
    <row r="505" ht="19.5" customHeight="1">
      <c r="B505" s="135"/>
      <c r="C505" s="136"/>
      <c r="F505" s="137"/>
    </row>
    <row r="506" ht="19.5" customHeight="1">
      <c r="B506" s="135"/>
      <c r="C506" s="136"/>
      <c r="F506" s="137"/>
    </row>
    <row r="507" ht="19.5" customHeight="1">
      <c r="B507" s="135"/>
      <c r="C507" s="136"/>
      <c r="F507" s="137"/>
    </row>
    <row r="508" ht="19.5" customHeight="1">
      <c r="B508" s="135"/>
      <c r="C508" s="136"/>
      <c r="F508" s="137"/>
    </row>
    <row r="509" ht="19.5" customHeight="1">
      <c r="B509" s="135"/>
      <c r="C509" s="136"/>
      <c r="F509" s="137"/>
    </row>
    <row r="510" ht="19.5" customHeight="1">
      <c r="B510" s="135"/>
      <c r="C510" s="136"/>
      <c r="F510" s="137"/>
    </row>
    <row r="511" ht="19.5" customHeight="1">
      <c r="B511" s="135"/>
      <c r="C511" s="136"/>
      <c r="F511" s="137"/>
    </row>
    <row r="512" ht="19.5" customHeight="1">
      <c r="B512" s="135"/>
      <c r="C512" s="136"/>
      <c r="F512" s="137"/>
    </row>
    <row r="513" ht="19.5" customHeight="1">
      <c r="B513" s="135"/>
      <c r="C513" s="136"/>
      <c r="F513" s="137"/>
    </row>
    <row r="514" ht="19.5" customHeight="1">
      <c r="B514" s="135"/>
      <c r="C514" s="136"/>
      <c r="F514" s="137"/>
    </row>
    <row r="515" ht="19.5" customHeight="1">
      <c r="B515" s="135"/>
      <c r="C515" s="136"/>
      <c r="F515" s="137"/>
    </row>
    <row r="516" ht="19.5" customHeight="1">
      <c r="B516" s="135"/>
      <c r="C516" s="136"/>
      <c r="F516" s="137"/>
    </row>
    <row r="517" ht="19.5" customHeight="1">
      <c r="B517" s="135"/>
      <c r="C517" s="136"/>
      <c r="F517" s="137"/>
    </row>
    <row r="518" ht="19.5" customHeight="1">
      <c r="B518" s="135"/>
      <c r="C518" s="136"/>
      <c r="F518" s="137"/>
    </row>
    <row r="519" ht="19.5" customHeight="1">
      <c r="B519" s="135"/>
      <c r="C519" s="136"/>
      <c r="F519" s="137"/>
    </row>
    <row r="520" ht="19.5" customHeight="1">
      <c r="B520" s="135"/>
      <c r="C520" s="136"/>
      <c r="F520" s="137"/>
    </row>
    <row r="521" ht="19.5" customHeight="1">
      <c r="B521" s="135"/>
      <c r="C521" s="136"/>
      <c r="F521" s="137"/>
    </row>
    <row r="522" ht="19.5" customHeight="1">
      <c r="B522" s="135"/>
      <c r="C522" s="136"/>
      <c r="F522" s="137"/>
    </row>
    <row r="523" ht="19.5" customHeight="1">
      <c r="B523" s="135"/>
      <c r="C523" s="136"/>
      <c r="F523" s="137"/>
    </row>
    <row r="524" ht="19.5" customHeight="1">
      <c r="B524" s="135"/>
      <c r="C524" s="136"/>
      <c r="F524" s="137"/>
    </row>
    <row r="525" ht="19.5" customHeight="1">
      <c r="B525" s="135"/>
      <c r="C525" s="136"/>
      <c r="F525" s="137"/>
    </row>
    <row r="526" ht="19.5" customHeight="1">
      <c r="B526" s="135"/>
      <c r="C526" s="136"/>
      <c r="F526" s="137"/>
    </row>
    <row r="527" ht="19.5" customHeight="1">
      <c r="B527" s="135"/>
      <c r="C527" s="136"/>
      <c r="F527" s="137"/>
    </row>
    <row r="528" ht="19.5" customHeight="1">
      <c r="B528" s="135"/>
      <c r="C528" s="136"/>
      <c r="F528" s="137"/>
    </row>
    <row r="529" ht="19.5" customHeight="1">
      <c r="B529" s="135"/>
      <c r="C529" s="136"/>
      <c r="F529" s="137"/>
    </row>
    <row r="530" ht="19.5" customHeight="1">
      <c r="B530" s="135"/>
      <c r="C530" s="136"/>
      <c r="F530" s="137"/>
    </row>
    <row r="531" ht="19.5" customHeight="1">
      <c r="B531" s="135"/>
      <c r="C531" s="136"/>
      <c r="F531" s="137"/>
    </row>
    <row r="532" ht="19.5" customHeight="1">
      <c r="B532" s="135"/>
      <c r="C532" s="136"/>
      <c r="F532" s="137"/>
    </row>
    <row r="533" ht="19.5" customHeight="1">
      <c r="B533" s="135"/>
      <c r="C533" s="136"/>
      <c r="F533" s="137"/>
    </row>
    <row r="534" ht="19.5" customHeight="1">
      <c r="B534" s="135"/>
      <c r="C534" s="136"/>
      <c r="F534" s="137"/>
    </row>
    <row r="535" ht="19.5" customHeight="1">
      <c r="B535" s="135"/>
      <c r="C535" s="136"/>
      <c r="F535" s="137"/>
    </row>
    <row r="536" ht="19.5" customHeight="1">
      <c r="B536" s="135"/>
      <c r="C536" s="136"/>
      <c r="F536" s="137"/>
    </row>
    <row r="537" ht="19.5" customHeight="1">
      <c r="B537" s="135"/>
      <c r="C537" s="136"/>
      <c r="F537" s="137"/>
    </row>
    <row r="538" ht="19.5" customHeight="1">
      <c r="B538" s="135"/>
      <c r="C538" s="136"/>
      <c r="F538" s="137"/>
    </row>
    <row r="539" ht="19.5" customHeight="1">
      <c r="B539" s="135"/>
      <c r="C539" s="136"/>
      <c r="F539" s="137"/>
    </row>
    <row r="540" ht="19.5" customHeight="1">
      <c r="B540" s="135"/>
      <c r="C540" s="136"/>
      <c r="F540" s="137"/>
    </row>
    <row r="541" ht="19.5" customHeight="1">
      <c r="B541" s="135"/>
      <c r="C541" s="136"/>
      <c r="F541" s="137"/>
    </row>
    <row r="542" ht="19.5" customHeight="1">
      <c r="B542" s="135"/>
      <c r="C542" s="136"/>
      <c r="F542" s="137"/>
    </row>
    <row r="543" ht="19.5" customHeight="1">
      <c r="B543" s="135"/>
      <c r="C543" s="136"/>
      <c r="F543" s="137"/>
    </row>
    <row r="544" ht="19.5" customHeight="1">
      <c r="B544" s="135"/>
      <c r="C544" s="136"/>
      <c r="F544" s="137"/>
    </row>
    <row r="545" ht="19.5" customHeight="1">
      <c r="B545" s="135"/>
      <c r="C545" s="136"/>
      <c r="F545" s="137"/>
    </row>
    <row r="546" ht="19.5" customHeight="1">
      <c r="B546" s="135"/>
      <c r="C546" s="136"/>
      <c r="F546" s="137"/>
    </row>
    <row r="547" ht="19.5" customHeight="1">
      <c r="B547" s="135"/>
      <c r="C547" s="136"/>
      <c r="F547" s="137"/>
    </row>
    <row r="548" ht="19.5" customHeight="1">
      <c r="B548" s="135"/>
      <c r="C548" s="136"/>
      <c r="F548" s="137"/>
    </row>
    <row r="549" ht="19.5" customHeight="1">
      <c r="B549" s="135"/>
      <c r="C549" s="136"/>
      <c r="F549" s="137"/>
    </row>
    <row r="550" ht="19.5" customHeight="1">
      <c r="B550" s="135"/>
      <c r="C550" s="136"/>
      <c r="F550" s="137"/>
    </row>
    <row r="551" ht="19.5" customHeight="1">
      <c r="B551" s="135"/>
      <c r="C551" s="136"/>
      <c r="F551" s="137"/>
    </row>
    <row r="552" ht="19.5" customHeight="1">
      <c r="B552" s="135"/>
      <c r="C552" s="136"/>
      <c r="F552" s="137"/>
    </row>
    <row r="553" ht="19.5" customHeight="1">
      <c r="B553" s="135"/>
      <c r="C553" s="136"/>
      <c r="F553" s="137"/>
    </row>
    <row r="554" ht="19.5" customHeight="1">
      <c r="B554" s="135"/>
      <c r="C554" s="136"/>
      <c r="F554" s="137"/>
    </row>
    <row r="555" ht="19.5" customHeight="1">
      <c r="B555" s="135"/>
      <c r="C555" s="136"/>
      <c r="F555" s="137"/>
    </row>
    <row r="556" ht="19.5" customHeight="1">
      <c r="B556" s="135"/>
      <c r="C556" s="136"/>
      <c r="F556" s="137"/>
    </row>
    <row r="557" ht="19.5" customHeight="1">
      <c r="B557" s="135"/>
      <c r="C557" s="136"/>
      <c r="F557" s="137"/>
    </row>
    <row r="558" ht="19.5" customHeight="1">
      <c r="B558" s="135"/>
      <c r="C558" s="136"/>
      <c r="F558" s="137"/>
    </row>
    <row r="559" ht="19.5" customHeight="1">
      <c r="B559" s="135"/>
      <c r="C559" s="136"/>
      <c r="F559" s="137"/>
    </row>
    <row r="560" ht="19.5" customHeight="1">
      <c r="B560" s="135"/>
      <c r="C560" s="136"/>
      <c r="F560" s="137"/>
    </row>
    <row r="561" ht="19.5" customHeight="1">
      <c r="B561" s="135"/>
      <c r="C561" s="136"/>
      <c r="F561" s="137"/>
    </row>
    <row r="562" ht="19.5" customHeight="1">
      <c r="B562" s="135"/>
      <c r="C562" s="136"/>
      <c r="F562" s="137"/>
    </row>
    <row r="563" ht="19.5" customHeight="1">
      <c r="B563" s="135"/>
      <c r="C563" s="136"/>
      <c r="F563" s="137"/>
    </row>
    <row r="564" ht="19.5" customHeight="1">
      <c r="B564" s="135"/>
      <c r="C564" s="136"/>
      <c r="F564" s="137"/>
    </row>
    <row r="565" ht="19.5" customHeight="1">
      <c r="B565" s="135"/>
      <c r="C565" s="136"/>
      <c r="F565" s="137"/>
    </row>
    <row r="566" ht="19.5" customHeight="1">
      <c r="B566" s="135"/>
      <c r="C566" s="136"/>
      <c r="F566" s="137"/>
    </row>
    <row r="567" ht="19.5" customHeight="1">
      <c r="B567" s="135"/>
      <c r="C567" s="136"/>
      <c r="F567" s="137"/>
    </row>
    <row r="568" ht="19.5" customHeight="1">
      <c r="B568" s="135"/>
      <c r="C568" s="136"/>
      <c r="F568" s="137"/>
    </row>
    <row r="569" ht="19.5" customHeight="1">
      <c r="B569" s="135"/>
      <c r="C569" s="136"/>
      <c r="F569" s="137"/>
    </row>
    <row r="570" ht="19.5" customHeight="1">
      <c r="B570" s="135"/>
      <c r="C570" s="136"/>
      <c r="F570" s="137"/>
    </row>
    <row r="571" ht="19.5" customHeight="1">
      <c r="B571" s="135"/>
      <c r="C571" s="136"/>
      <c r="F571" s="137"/>
    </row>
    <row r="572" ht="19.5" customHeight="1">
      <c r="B572" s="135"/>
      <c r="C572" s="136"/>
      <c r="F572" s="137"/>
    </row>
    <row r="573" ht="19.5" customHeight="1">
      <c r="B573" s="135"/>
      <c r="C573" s="136"/>
      <c r="F573" s="137"/>
    </row>
    <row r="574" ht="19.5" customHeight="1">
      <c r="B574" s="135"/>
      <c r="C574" s="136"/>
      <c r="F574" s="137"/>
    </row>
    <row r="575" ht="19.5" customHeight="1">
      <c r="B575" s="135"/>
      <c r="C575" s="136"/>
      <c r="F575" s="137"/>
    </row>
    <row r="576" ht="19.5" customHeight="1">
      <c r="B576" s="135"/>
      <c r="C576" s="136"/>
      <c r="F576" s="137"/>
    </row>
    <row r="577" ht="19.5" customHeight="1">
      <c r="B577" s="135"/>
      <c r="C577" s="136"/>
      <c r="F577" s="137"/>
    </row>
    <row r="578" ht="19.5" customHeight="1">
      <c r="B578" s="135"/>
      <c r="C578" s="136"/>
      <c r="F578" s="137"/>
    </row>
    <row r="579" ht="19.5" customHeight="1">
      <c r="B579" s="135"/>
      <c r="C579" s="136"/>
      <c r="F579" s="137"/>
    </row>
    <row r="580" ht="19.5" customHeight="1">
      <c r="B580" s="135"/>
      <c r="C580" s="136"/>
      <c r="F580" s="137"/>
    </row>
    <row r="581" ht="19.5" customHeight="1">
      <c r="B581" s="135"/>
      <c r="C581" s="136"/>
      <c r="F581" s="137"/>
    </row>
    <row r="582" ht="19.5" customHeight="1">
      <c r="B582" s="135"/>
      <c r="C582" s="136"/>
      <c r="F582" s="137"/>
    </row>
    <row r="583" ht="19.5" customHeight="1">
      <c r="B583" s="135"/>
      <c r="C583" s="136"/>
      <c r="F583" s="137"/>
    </row>
    <row r="584" ht="19.5" customHeight="1">
      <c r="B584" s="135"/>
      <c r="C584" s="136"/>
      <c r="F584" s="137"/>
    </row>
    <row r="585" ht="19.5" customHeight="1">
      <c r="B585" s="135"/>
      <c r="C585" s="136"/>
      <c r="F585" s="137"/>
    </row>
    <row r="586" ht="19.5" customHeight="1">
      <c r="B586" s="135"/>
      <c r="C586" s="136"/>
      <c r="F586" s="137"/>
    </row>
    <row r="587" ht="19.5" customHeight="1">
      <c r="B587" s="135"/>
      <c r="C587" s="136"/>
      <c r="F587" s="137"/>
    </row>
    <row r="588" ht="19.5" customHeight="1">
      <c r="B588" s="135"/>
      <c r="C588" s="136"/>
      <c r="F588" s="137"/>
    </row>
    <row r="589" ht="19.5" customHeight="1">
      <c r="B589" s="135"/>
      <c r="C589" s="136"/>
      <c r="F589" s="137"/>
    </row>
    <row r="590" ht="19.5" customHeight="1">
      <c r="B590" s="135"/>
      <c r="C590" s="136"/>
      <c r="F590" s="137"/>
    </row>
    <row r="591" ht="19.5" customHeight="1">
      <c r="B591" s="135"/>
      <c r="C591" s="136"/>
      <c r="F591" s="137"/>
    </row>
    <row r="592" ht="19.5" customHeight="1">
      <c r="B592" s="135"/>
      <c r="C592" s="136"/>
      <c r="F592" s="137"/>
    </row>
    <row r="593" ht="19.5" customHeight="1">
      <c r="B593" s="135"/>
      <c r="C593" s="136"/>
      <c r="F593" s="137"/>
    </row>
    <row r="594" ht="19.5" customHeight="1">
      <c r="B594" s="135"/>
      <c r="C594" s="136"/>
      <c r="F594" s="137"/>
    </row>
    <row r="595" ht="19.5" customHeight="1">
      <c r="B595" s="135"/>
      <c r="C595" s="136"/>
      <c r="F595" s="137"/>
    </row>
    <row r="596" ht="19.5" customHeight="1">
      <c r="B596" s="135"/>
      <c r="C596" s="136"/>
      <c r="F596" s="137"/>
    </row>
    <row r="597" ht="19.5" customHeight="1">
      <c r="B597" s="135"/>
      <c r="C597" s="136"/>
      <c r="F597" s="137"/>
    </row>
    <row r="598" ht="19.5" customHeight="1">
      <c r="B598" s="135"/>
      <c r="C598" s="136"/>
      <c r="F598" s="137"/>
    </row>
    <row r="599" ht="19.5" customHeight="1">
      <c r="B599" s="135"/>
      <c r="C599" s="136"/>
      <c r="F599" s="137"/>
    </row>
    <row r="600" ht="19.5" customHeight="1">
      <c r="B600" s="135"/>
      <c r="C600" s="136"/>
      <c r="F600" s="137"/>
    </row>
    <row r="601" ht="19.5" customHeight="1">
      <c r="B601" s="135"/>
      <c r="C601" s="136"/>
      <c r="F601" s="137"/>
    </row>
    <row r="602" ht="19.5" customHeight="1">
      <c r="B602" s="135"/>
      <c r="C602" s="136"/>
      <c r="F602" s="137"/>
    </row>
    <row r="603" ht="19.5" customHeight="1">
      <c r="B603" s="135"/>
      <c r="C603" s="136"/>
      <c r="F603" s="137"/>
    </row>
    <row r="604" ht="19.5" customHeight="1">
      <c r="B604" s="135"/>
      <c r="C604" s="136"/>
      <c r="F604" s="137"/>
    </row>
    <row r="605" ht="19.5" customHeight="1">
      <c r="B605" s="135"/>
      <c r="C605" s="136"/>
      <c r="F605" s="137"/>
    </row>
    <row r="606" ht="19.5" customHeight="1">
      <c r="B606" s="135"/>
      <c r="C606" s="136"/>
      <c r="F606" s="137"/>
    </row>
    <row r="607" ht="19.5" customHeight="1">
      <c r="B607" s="135"/>
      <c r="C607" s="136"/>
      <c r="F607" s="137"/>
    </row>
    <row r="608" ht="19.5" customHeight="1">
      <c r="B608" s="135"/>
      <c r="C608" s="136"/>
      <c r="F608" s="137"/>
    </row>
    <row r="609" ht="19.5" customHeight="1">
      <c r="B609" s="135"/>
      <c r="C609" s="136"/>
      <c r="F609" s="137"/>
    </row>
    <row r="610" ht="19.5" customHeight="1">
      <c r="B610" s="135"/>
      <c r="C610" s="136"/>
      <c r="F610" s="137"/>
    </row>
    <row r="611" ht="19.5" customHeight="1">
      <c r="B611" s="135"/>
      <c r="C611" s="136"/>
      <c r="F611" s="137"/>
    </row>
    <row r="612" ht="19.5" customHeight="1">
      <c r="B612" s="135"/>
      <c r="C612" s="136"/>
      <c r="F612" s="137"/>
    </row>
    <row r="613" ht="19.5" customHeight="1">
      <c r="B613" s="135"/>
      <c r="C613" s="136"/>
      <c r="F613" s="137"/>
    </row>
    <row r="614" ht="19.5" customHeight="1">
      <c r="B614" s="135"/>
      <c r="C614" s="136"/>
      <c r="F614" s="137"/>
    </row>
    <row r="615" ht="19.5" customHeight="1">
      <c r="B615" s="135"/>
      <c r="C615" s="136"/>
      <c r="F615" s="137"/>
    </row>
    <row r="616" ht="19.5" customHeight="1">
      <c r="B616" s="135"/>
      <c r="C616" s="136"/>
      <c r="F616" s="137"/>
    </row>
    <row r="617" ht="19.5" customHeight="1">
      <c r="B617" s="135"/>
      <c r="C617" s="136"/>
      <c r="F617" s="137"/>
    </row>
    <row r="618" ht="19.5" customHeight="1">
      <c r="B618" s="135"/>
      <c r="C618" s="136"/>
      <c r="F618" s="137"/>
    </row>
    <row r="619" ht="19.5" customHeight="1">
      <c r="B619" s="135"/>
      <c r="C619" s="136"/>
      <c r="F619" s="137"/>
    </row>
    <row r="620" ht="19.5" customHeight="1">
      <c r="B620" s="135"/>
      <c r="C620" s="136"/>
      <c r="F620" s="137"/>
    </row>
    <row r="621" ht="19.5" customHeight="1">
      <c r="B621" s="135"/>
      <c r="C621" s="136"/>
      <c r="F621" s="137"/>
    </row>
    <row r="622" ht="19.5" customHeight="1">
      <c r="B622" s="135"/>
      <c r="C622" s="136"/>
      <c r="F622" s="137"/>
    </row>
    <row r="623" ht="19.5" customHeight="1">
      <c r="B623" s="135"/>
      <c r="C623" s="136"/>
      <c r="F623" s="137"/>
    </row>
    <row r="624" ht="19.5" customHeight="1">
      <c r="B624" s="135"/>
      <c r="C624" s="136"/>
      <c r="F624" s="137"/>
    </row>
    <row r="625" ht="19.5" customHeight="1">
      <c r="B625" s="135"/>
      <c r="C625" s="136"/>
      <c r="F625" s="137"/>
    </row>
    <row r="626" ht="19.5" customHeight="1">
      <c r="B626" s="135"/>
      <c r="C626" s="136"/>
      <c r="F626" s="137"/>
    </row>
    <row r="627" ht="19.5" customHeight="1">
      <c r="B627" s="135"/>
      <c r="C627" s="136"/>
      <c r="F627" s="137"/>
    </row>
    <row r="628" ht="19.5" customHeight="1">
      <c r="B628" s="135"/>
      <c r="C628" s="136"/>
      <c r="F628" s="137"/>
    </row>
    <row r="629" ht="19.5" customHeight="1">
      <c r="B629" s="135"/>
      <c r="C629" s="136"/>
      <c r="F629" s="137"/>
    </row>
    <row r="630" ht="19.5" customHeight="1">
      <c r="B630" s="135"/>
      <c r="C630" s="136"/>
      <c r="F630" s="137"/>
    </row>
    <row r="631" ht="19.5" customHeight="1">
      <c r="B631" s="135"/>
      <c r="C631" s="136"/>
      <c r="F631" s="137"/>
    </row>
    <row r="632" ht="19.5" customHeight="1">
      <c r="B632" s="135"/>
      <c r="C632" s="136"/>
      <c r="F632" s="137"/>
    </row>
    <row r="633" ht="19.5" customHeight="1">
      <c r="B633" s="135"/>
      <c r="C633" s="136"/>
      <c r="F633" s="137"/>
    </row>
    <row r="634" ht="19.5" customHeight="1">
      <c r="B634" s="135"/>
      <c r="C634" s="136"/>
      <c r="F634" s="137"/>
    </row>
    <row r="635" ht="19.5" customHeight="1">
      <c r="B635" s="135"/>
      <c r="C635" s="136"/>
      <c r="F635" s="137"/>
    </row>
    <row r="636" ht="19.5" customHeight="1">
      <c r="B636" s="135"/>
      <c r="C636" s="136"/>
      <c r="F636" s="137"/>
    </row>
    <row r="637" ht="19.5" customHeight="1">
      <c r="B637" s="135"/>
      <c r="C637" s="136"/>
      <c r="F637" s="137"/>
    </row>
    <row r="638" ht="19.5" customHeight="1">
      <c r="B638" s="135"/>
      <c r="C638" s="136"/>
      <c r="F638" s="137"/>
    </row>
    <row r="639" ht="19.5" customHeight="1">
      <c r="B639" s="135"/>
      <c r="C639" s="136"/>
      <c r="F639" s="137"/>
    </row>
    <row r="640" ht="19.5" customHeight="1">
      <c r="B640" s="135"/>
      <c r="C640" s="136"/>
      <c r="F640" s="137"/>
    </row>
    <row r="641" ht="19.5" customHeight="1">
      <c r="B641" s="135"/>
      <c r="C641" s="136"/>
      <c r="F641" s="137"/>
    </row>
    <row r="642" ht="19.5" customHeight="1">
      <c r="B642" s="135"/>
      <c r="C642" s="136"/>
      <c r="F642" s="137"/>
    </row>
    <row r="643" ht="19.5" customHeight="1">
      <c r="B643" s="135"/>
      <c r="C643" s="136"/>
      <c r="F643" s="137"/>
    </row>
    <row r="644" ht="19.5" customHeight="1">
      <c r="B644" s="135"/>
      <c r="C644" s="136"/>
      <c r="F644" s="137"/>
    </row>
    <row r="645" ht="19.5" customHeight="1">
      <c r="B645" s="135"/>
      <c r="C645" s="136"/>
      <c r="F645" s="137"/>
    </row>
    <row r="646" ht="19.5" customHeight="1">
      <c r="B646" s="135"/>
      <c r="C646" s="136"/>
      <c r="F646" s="137"/>
    </row>
    <row r="647" ht="19.5" customHeight="1">
      <c r="B647" s="135"/>
      <c r="C647" s="136"/>
      <c r="F647" s="137"/>
    </row>
    <row r="648" ht="19.5" customHeight="1">
      <c r="B648" s="135"/>
      <c r="C648" s="136"/>
      <c r="F648" s="137"/>
    </row>
    <row r="649" ht="19.5" customHeight="1">
      <c r="B649" s="135"/>
      <c r="C649" s="136"/>
      <c r="F649" s="137"/>
    </row>
    <row r="650" ht="19.5" customHeight="1">
      <c r="B650" s="135"/>
      <c r="C650" s="136"/>
      <c r="F650" s="137"/>
    </row>
    <row r="651" ht="19.5" customHeight="1">
      <c r="B651" s="135"/>
      <c r="C651" s="136"/>
      <c r="F651" s="137"/>
    </row>
    <row r="652" ht="19.5" customHeight="1">
      <c r="B652" s="135"/>
      <c r="C652" s="136"/>
      <c r="F652" s="137"/>
    </row>
    <row r="653" ht="19.5" customHeight="1">
      <c r="B653" s="135"/>
      <c r="C653" s="136"/>
      <c r="F653" s="137"/>
    </row>
    <row r="654" ht="19.5" customHeight="1">
      <c r="B654" s="135"/>
      <c r="C654" s="136"/>
      <c r="F654" s="137"/>
    </row>
    <row r="655" ht="19.5" customHeight="1">
      <c r="B655" s="135"/>
      <c r="C655" s="136"/>
      <c r="F655" s="137"/>
    </row>
    <row r="656" ht="19.5" customHeight="1">
      <c r="B656" s="135"/>
      <c r="C656" s="136"/>
      <c r="F656" s="137"/>
    </row>
    <row r="657" ht="19.5" customHeight="1">
      <c r="B657" s="135"/>
      <c r="C657" s="136"/>
      <c r="F657" s="137"/>
    </row>
    <row r="658" ht="19.5" customHeight="1">
      <c r="B658" s="135"/>
      <c r="C658" s="136"/>
      <c r="F658" s="137"/>
    </row>
    <row r="659" ht="19.5" customHeight="1">
      <c r="B659" s="135"/>
      <c r="C659" s="136"/>
      <c r="F659" s="137"/>
    </row>
    <row r="660" ht="19.5" customHeight="1">
      <c r="B660" s="135"/>
      <c r="C660" s="136"/>
      <c r="F660" s="137"/>
    </row>
    <row r="661" ht="19.5" customHeight="1">
      <c r="B661" s="135"/>
      <c r="C661" s="136"/>
      <c r="F661" s="137"/>
    </row>
    <row r="662" ht="19.5" customHeight="1">
      <c r="B662" s="135"/>
      <c r="C662" s="136"/>
      <c r="F662" s="137"/>
    </row>
    <row r="663" ht="19.5" customHeight="1">
      <c r="B663" s="135"/>
      <c r="C663" s="136"/>
      <c r="F663" s="137"/>
    </row>
    <row r="664" ht="19.5" customHeight="1">
      <c r="B664" s="135"/>
      <c r="C664" s="136"/>
      <c r="F664" s="137"/>
    </row>
    <row r="665" ht="19.5" customHeight="1">
      <c r="B665" s="135"/>
      <c r="C665" s="136"/>
      <c r="F665" s="137"/>
    </row>
    <row r="666" ht="19.5" customHeight="1">
      <c r="B666" s="135"/>
      <c r="C666" s="136"/>
      <c r="F666" s="137"/>
    </row>
    <row r="667" ht="19.5" customHeight="1">
      <c r="B667" s="135"/>
      <c r="C667" s="136"/>
      <c r="F667" s="137"/>
    </row>
    <row r="668" ht="19.5" customHeight="1">
      <c r="B668" s="135"/>
      <c r="C668" s="136"/>
      <c r="F668" s="137"/>
    </row>
    <row r="669" ht="19.5" customHeight="1">
      <c r="B669" s="135"/>
      <c r="C669" s="136"/>
      <c r="F669" s="137"/>
    </row>
    <row r="670" ht="19.5" customHeight="1">
      <c r="B670" s="135"/>
      <c r="C670" s="136"/>
      <c r="F670" s="137"/>
    </row>
    <row r="671" ht="19.5" customHeight="1">
      <c r="B671" s="135"/>
      <c r="C671" s="136"/>
      <c r="F671" s="137"/>
    </row>
    <row r="672" ht="19.5" customHeight="1">
      <c r="B672" s="135"/>
      <c r="C672" s="136"/>
      <c r="F672" s="137"/>
    </row>
    <row r="673" ht="19.5" customHeight="1">
      <c r="B673" s="135"/>
      <c r="C673" s="136"/>
      <c r="F673" s="137"/>
    </row>
    <row r="674" ht="19.5" customHeight="1">
      <c r="B674" s="135"/>
      <c r="C674" s="136"/>
      <c r="F674" s="137"/>
    </row>
    <row r="675" ht="19.5" customHeight="1">
      <c r="B675" s="135"/>
      <c r="C675" s="136"/>
      <c r="F675" s="137"/>
    </row>
    <row r="676" ht="19.5" customHeight="1">
      <c r="B676" s="135"/>
      <c r="C676" s="136"/>
      <c r="F676" s="137"/>
    </row>
    <row r="677" ht="19.5" customHeight="1">
      <c r="B677" s="135"/>
      <c r="C677" s="136"/>
      <c r="F677" s="137"/>
    </row>
    <row r="678" ht="19.5" customHeight="1">
      <c r="B678" s="135"/>
      <c r="C678" s="136"/>
      <c r="F678" s="137"/>
    </row>
    <row r="679" ht="19.5" customHeight="1">
      <c r="B679" s="135"/>
      <c r="C679" s="136"/>
      <c r="F679" s="137"/>
    </row>
    <row r="680" ht="19.5" customHeight="1">
      <c r="B680" s="135"/>
      <c r="C680" s="136"/>
      <c r="F680" s="137"/>
    </row>
    <row r="681" ht="19.5" customHeight="1">
      <c r="B681" s="135"/>
      <c r="C681" s="136"/>
      <c r="F681" s="137"/>
    </row>
    <row r="682" ht="19.5" customHeight="1">
      <c r="B682" s="135"/>
      <c r="C682" s="136"/>
      <c r="F682" s="137"/>
    </row>
    <row r="683" ht="19.5" customHeight="1">
      <c r="B683" s="135"/>
      <c r="C683" s="136"/>
      <c r="F683" s="137"/>
    </row>
    <row r="684" ht="19.5" customHeight="1">
      <c r="B684" s="135"/>
      <c r="C684" s="136"/>
      <c r="F684" s="137"/>
    </row>
    <row r="685" ht="19.5" customHeight="1">
      <c r="B685" s="135"/>
      <c r="C685" s="136"/>
      <c r="F685" s="137"/>
    </row>
    <row r="686" ht="19.5" customHeight="1">
      <c r="B686" s="135"/>
      <c r="C686" s="136"/>
      <c r="F686" s="137"/>
    </row>
    <row r="687" ht="19.5" customHeight="1">
      <c r="B687" s="135"/>
      <c r="C687" s="136"/>
      <c r="F687" s="137"/>
    </row>
    <row r="688" ht="19.5" customHeight="1">
      <c r="B688" s="135"/>
      <c r="C688" s="136"/>
      <c r="F688" s="137"/>
    </row>
    <row r="689" ht="19.5" customHeight="1">
      <c r="B689" s="135"/>
      <c r="C689" s="136"/>
      <c r="F689" s="137"/>
    </row>
    <row r="690" ht="19.5" customHeight="1">
      <c r="B690" s="135"/>
      <c r="C690" s="136"/>
      <c r="F690" s="137"/>
    </row>
    <row r="691" ht="19.5" customHeight="1">
      <c r="B691" s="135"/>
      <c r="C691" s="136"/>
      <c r="F691" s="137"/>
    </row>
    <row r="692" ht="19.5" customHeight="1">
      <c r="B692" s="135"/>
      <c r="C692" s="136"/>
      <c r="F692" s="137"/>
    </row>
    <row r="693" ht="19.5" customHeight="1">
      <c r="B693" s="135"/>
      <c r="C693" s="136"/>
      <c r="F693" s="137"/>
    </row>
    <row r="694" ht="19.5" customHeight="1">
      <c r="B694" s="135"/>
      <c r="C694" s="136"/>
      <c r="F694" s="137"/>
    </row>
    <row r="695" ht="19.5" customHeight="1">
      <c r="B695" s="135"/>
      <c r="C695" s="136"/>
      <c r="F695" s="137"/>
    </row>
    <row r="696" ht="19.5" customHeight="1">
      <c r="B696" s="135"/>
      <c r="C696" s="136"/>
      <c r="F696" s="137"/>
    </row>
    <row r="697" ht="19.5" customHeight="1">
      <c r="B697" s="135"/>
      <c r="C697" s="136"/>
      <c r="F697" s="137"/>
    </row>
    <row r="698" ht="19.5" customHeight="1">
      <c r="B698" s="135"/>
      <c r="C698" s="136"/>
      <c r="F698" s="137"/>
    </row>
    <row r="699" ht="19.5" customHeight="1">
      <c r="B699" s="135"/>
      <c r="C699" s="136"/>
      <c r="F699" s="137"/>
    </row>
    <row r="700" ht="19.5" customHeight="1">
      <c r="B700" s="135"/>
      <c r="C700" s="136"/>
      <c r="F700" s="137"/>
    </row>
    <row r="701" ht="19.5" customHeight="1">
      <c r="B701" s="135"/>
      <c r="C701" s="136"/>
      <c r="F701" s="137"/>
    </row>
    <row r="702" ht="19.5" customHeight="1">
      <c r="B702" s="135"/>
      <c r="C702" s="136"/>
      <c r="F702" s="137"/>
    </row>
    <row r="703" ht="19.5" customHeight="1">
      <c r="B703" s="135"/>
      <c r="C703" s="136"/>
      <c r="F703" s="137"/>
    </row>
    <row r="704" ht="19.5" customHeight="1">
      <c r="B704" s="135"/>
      <c r="C704" s="136"/>
      <c r="F704" s="137"/>
    </row>
    <row r="705" ht="19.5" customHeight="1">
      <c r="B705" s="135"/>
      <c r="C705" s="136"/>
      <c r="F705" s="137"/>
    </row>
    <row r="706" ht="19.5" customHeight="1">
      <c r="B706" s="135"/>
      <c r="C706" s="136"/>
      <c r="F706" s="137"/>
    </row>
    <row r="707" ht="19.5" customHeight="1">
      <c r="B707" s="135"/>
      <c r="C707" s="136"/>
      <c r="F707" s="137"/>
    </row>
    <row r="708" ht="19.5" customHeight="1">
      <c r="B708" s="135"/>
      <c r="C708" s="136"/>
      <c r="F708" s="137"/>
    </row>
    <row r="709" ht="19.5" customHeight="1">
      <c r="B709" s="135"/>
      <c r="C709" s="136"/>
      <c r="F709" s="137"/>
    </row>
    <row r="710" ht="19.5" customHeight="1">
      <c r="B710" s="135"/>
      <c r="C710" s="136"/>
      <c r="F710" s="137"/>
    </row>
    <row r="711" ht="19.5" customHeight="1">
      <c r="B711" s="135"/>
      <c r="C711" s="136"/>
      <c r="F711" s="137"/>
    </row>
    <row r="712" ht="19.5" customHeight="1">
      <c r="B712" s="135"/>
      <c r="C712" s="136"/>
      <c r="F712" s="137"/>
    </row>
    <row r="713" ht="19.5" customHeight="1">
      <c r="B713" s="135"/>
      <c r="C713" s="136"/>
      <c r="F713" s="137"/>
    </row>
    <row r="714" ht="19.5" customHeight="1">
      <c r="B714" s="135"/>
      <c r="C714" s="136"/>
      <c r="F714" s="137"/>
    </row>
    <row r="715" ht="19.5" customHeight="1">
      <c r="B715" s="135"/>
      <c r="C715" s="136"/>
      <c r="F715" s="137"/>
    </row>
    <row r="716" ht="19.5" customHeight="1">
      <c r="B716" s="135"/>
      <c r="C716" s="136"/>
      <c r="F716" s="137"/>
    </row>
    <row r="717" ht="19.5" customHeight="1">
      <c r="B717" s="135"/>
      <c r="C717" s="136"/>
      <c r="F717" s="137"/>
    </row>
    <row r="718" ht="19.5" customHeight="1">
      <c r="B718" s="135"/>
      <c r="C718" s="136"/>
      <c r="F718" s="137"/>
    </row>
    <row r="719" ht="19.5" customHeight="1">
      <c r="B719" s="135"/>
      <c r="C719" s="136"/>
      <c r="F719" s="137"/>
    </row>
    <row r="720" ht="19.5" customHeight="1">
      <c r="B720" s="135"/>
      <c r="C720" s="136"/>
      <c r="F720" s="137"/>
    </row>
    <row r="721" ht="19.5" customHeight="1">
      <c r="B721" s="135"/>
      <c r="C721" s="136"/>
      <c r="F721" s="137"/>
    </row>
    <row r="722" ht="19.5" customHeight="1">
      <c r="B722" s="135"/>
      <c r="C722" s="136"/>
      <c r="F722" s="137"/>
    </row>
    <row r="723" ht="19.5" customHeight="1">
      <c r="B723" s="135"/>
      <c r="C723" s="136"/>
      <c r="F723" s="137"/>
    </row>
    <row r="724" ht="19.5" customHeight="1">
      <c r="B724" s="135"/>
      <c r="C724" s="136"/>
      <c r="F724" s="137"/>
    </row>
    <row r="725" ht="19.5" customHeight="1">
      <c r="B725" s="135"/>
      <c r="C725" s="136"/>
      <c r="F725" s="137"/>
    </row>
    <row r="726" ht="19.5" customHeight="1">
      <c r="B726" s="135"/>
      <c r="C726" s="136"/>
      <c r="F726" s="137"/>
    </row>
    <row r="727" ht="19.5" customHeight="1">
      <c r="B727" s="135"/>
      <c r="C727" s="136"/>
      <c r="F727" s="137"/>
    </row>
    <row r="728" ht="19.5" customHeight="1">
      <c r="B728" s="135"/>
      <c r="C728" s="136"/>
      <c r="F728" s="137"/>
    </row>
    <row r="729" ht="19.5" customHeight="1">
      <c r="B729" s="135"/>
      <c r="C729" s="136"/>
      <c r="F729" s="137"/>
    </row>
    <row r="730" ht="19.5" customHeight="1">
      <c r="B730" s="135"/>
      <c r="C730" s="136"/>
      <c r="F730" s="137"/>
    </row>
    <row r="731" ht="19.5" customHeight="1">
      <c r="B731" s="135"/>
      <c r="C731" s="136"/>
      <c r="F731" s="137"/>
    </row>
    <row r="732" ht="19.5" customHeight="1">
      <c r="B732" s="135"/>
      <c r="C732" s="136"/>
      <c r="F732" s="137"/>
    </row>
    <row r="733" ht="19.5" customHeight="1">
      <c r="B733" s="135"/>
      <c r="C733" s="136"/>
      <c r="F733" s="137"/>
    </row>
    <row r="734" ht="19.5" customHeight="1">
      <c r="B734" s="135"/>
      <c r="C734" s="136"/>
      <c r="F734" s="137"/>
    </row>
    <row r="735" ht="19.5" customHeight="1">
      <c r="B735" s="135"/>
      <c r="C735" s="136"/>
      <c r="F735" s="137"/>
    </row>
    <row r="736" ht="19.5" customHeight="1">
      <c r="B736" s="135"/>
      <c r="C736" s="136"/>
      <c r="F736" s="137"/>
    </row>
    <row r="737" ht="19.5" customHeight="1">
      <c r="B737" s="135"/>
      <c r="C737" s="136"/>
      <c r="F737" s="137"/>
    </row>
    <row r="738" ht="19.5" customHeight="1">
      <c r="B738" s="135"/>
      <c r="C738" s="136"/>
      <c r="F738" s="137"/>
    </row>
    <row r="739" ht="19.5" customHeight="1">
      <c r="B739" s="135"/>
      <c r="C739" s="136"/>
      <c r="F739" s="137"/>
    </row>
    <row r="740" ht="19.5" customHeight="1">
      <c r="B740" s="135"/>
      <c r="C740" s="136"/>
      <c r="F740" s="137"/>
    </row>
    <row r="741" ht="19.5" customHeight="1">
      <c r="B741" s="135"/>
      <c r="C741" s="136"/>
      <c r="F741" s="137"/>
    </row>
    <row r="742" ht="19.5" customHeight="1">
      <c r="B742" s="135"/>
      <c r="C742" s="136"/>
      <c r="F742" s="137"/>
    </row>
    <row r="743" ht="19.5" customHeight="1">
      <c r="B743" s="135"/>
      <c r="C743" s="136"/>
      <c r="F743" s="137"/>
    </row>
    <row r="744" ht="19.5" customHeight="1">
      <c r="B744" s="135"/>
      <c r="C744" s="136"/>
      <c r="F744" s="137"/>
    </row>
    <row r="745" ht="19.5" customHeight="1">
      <c r="B745" s="135"/>
      <c r="C745" s="136"/>
      <c r="F745" s="137"/>
    </row>
    <row r="746" ht="19.5" customHeight="1">
      <c r="B746" s="135"/>
      <c r="C746" s="136"/>
      <c r="F746" s="137"/>
    </row>
    <row r="747" ht="19.5" customHeight="1">
      <c r="B747" s="135"/>
      <c r="C747" s="136"/>
      <c r="F747" s="137"/>
    </row>
    <row r="748" ht="19.5" customHeight="1">
      <c r="B748" s="135"/>
      <c r="C748" s="136"/>
      <c r="F748" s="137"/>
    </row>
    <row r="749" ht="19.5" customHeight="1">
      <c r="B749" s="135"/>
      <c r="C749" s="136"/>
      <c r="F749" s="137"/>
    </row>
    <row r="750" ht="19.5" customHeight="1">
      <c r="B750" s="135"/>
      <c r="C750" s="136"/>
      <c r="F750" s="137"/>
    </row>
    <row r="751" ht="19.5" customHeight="1">
      <c r="B751" s="135"/>
      <c r="C751" s="136"/>
      <c r="F751" s="137"/>
    </row>
    <row r="752" ht="19.5" customHeight="1">
      <c r="B752" s="135"/>
      <c r="C752" s="136"/>
      <c r="F752" s="137"/>
    </row>
    <row r="753" ht="19.5" customHeight="1">
      <c r="B753" s="135"/>
      <c r="C753" s="136"/>
      <c r="F753" s="137"/>
    </row>
    <row r="754" ht="19.5" customHeight="1">
      <c r="B754" s="135"/>
      <c r="C754" s="136"/>
      <c r="F754" s="137"/>
    </row>
    <row r="755" ht="19.5" customHeight="1">
      <c r="B755" s="135"/>
      <c r="C755" s="136"/>
      <c r="F755" s="137"/>
    </row>
    <row r="756" ht="19.5" customHeight="1">
      <c r="B756" s="135"/>
      <c r="C756" s="136"/>
      <c r="F756" s="137"/>
    </row>
    <row r="757" ht="19.5" customHeight="1">
      <c r="B757" s="135"/>
      <c r="C757" s="136"/>
      <c r="F757" s="137"/>
    </row>
    <row r="758" ht="19.5" customHeight="1">
      <c r="B758" s="135"/>
      <c r="C758" s="136"/>
      <c r="F758" s="137"/>
    </row>
    <row r="759" ht="19.5" customHeight="1">
      <c r="B759" s="135"/>
      <c r="C759" s="136"/>
      <c r="F759" s="137"/>
    </row>
    <row r="760" ht="19.5" customHeight="1">
      <c r="B760" s="135"/>
      <c r="C760" s="136"/>
      <c r="F760" s="137"/>
    </row>
    <row r="761" ht="19.5" customHeight="1">
      <c r="B761" s="135"/>
      <c r="C761" s="136"/>
      <c r="F761" s="137"/>
    </row>
    <row r="762" ht="19.5" customHeight="1">
      <c r="B762" s="135"/>
      <c r="C762" s="136"/>
      <c r="F762" s="137"/>
    </row>
    <row r="763" ht="19.5" customHeight="1">
      <c r="B763" s="135"/>
      <c r="C763" s="136"/>
      <c r="F763" s="137"/>
    </row>
    <row r="764" ht="19.5" customHeight="1">
      <c r="B764" s="135"/>
      <c r="C764" s="136"/>
      <c r="F764" s="137"/>
    </row>
    <row r="765" ht="19.5" customHeight="1">
      <c r="B765" s="135"/>
      <c r="C765" s="136"/>
      <c r="F765" s="137"/>
    </row>
    <row r="766" ht="19.5" customHeight="1">
      <c r="B766" s="135"/>
      <c r="C766" s="136"/>
      <c r="F766" s="137"/>
    </row>
    <row r="767" ht="19.5" customHeight="1">
      <c r="B767" s="135"/>
      <c r="C767" s="136"/>
      <c r="F767" s="137"/>
    </row>
    <row r="768" ht="19.5" customHeight="1">
      <c r="B768" s="135"/>
      <c r="C768" s="136"/>
      <c r="F768" s="137"/>
    </row>
    <row r="769" ht="19.5" customHeight="1">
      <c r="B769" s="135"/>
      <c r="C769" s="136"/>
      <c r="F769" s="137"/>
    </row>
    <row r="770" ht="19.5" customHeight="1">
      <c r="B770" s="135"/>
      <c r="C770" s="136"/>
      <c r="F770" s="137"/>
    </row>
    <row r="771" ht="19.5" customHeight="1">
      <c r="B771" s="135"/>
      <c r="C771" s="136"/>
      <c r="F771" s="137"/>
    </row>
    <row r="772" ht="19.5" customHeight="1">
      <c r="B772" s="135"/>
      <c r="C772" s="136"/>
      <c r="F772" s="137"/>
    </row>
    <row r="773" ht="19.5" customHeight="1">
      <c r="B773" s="135"/>
      <c r="C773" s="136"/>
      <c r="F773" s="137"/>
    </row>
    <row r="774" ht="19.5" customHeight="1">
      <c r="B774" s="135"/>
      <c r="C774" s="136"/>
      <c r="F774" s="137"/>
    </row>
    <row r="775" ht="19.5" customHeight="1">
      <c r="B775" s="135"/>
      <c r="C775" s="136"/>
      <c r="F775" s="137"/>
    </row>
    <row r="776" ht="19.5" customHeight="1">
      <c r="B776" s="135"/>
      <c r="C776" s="136"/>
      <c r="F776" s="137"/>
    </row>
    <row r="777" ht="19.5" customHeight="1">
      <c r="B777" s="135"/>
      <c r="C777" s="136"/>
      <c r="F777" s="137"/>
    </row>
    <row r="778" ht="19.5" customHeight="1">
      <c r="B778" s="135"/>
      <c r="C778" s="136"/>
      <c r="F778" s="137"/>
    </row>
    <row r="779" ht="19.5" customHeight="1">
      <c r="B779" s="135"/>
      <c r="C779" s="136"/>
      <c r="F779" s="137"/>
    </row>
    <row r="780" ht="19.5" customHeight="1">
      <c r="B780" s="135"/>
      <c r="C780" s="136"/>
      <c r="F780" s="137"/>
    </row>
    <row r="781" ht="19.5" customHeight="1">
      <c r="B781" s="135"/>
      <c r="C781" s="136"/>
      <c r="F781" s="137"/>
    </row>
    <row r="782" ht="19.5" customHeight="1">
      <c r="B782" s="135"/>
      <c r="C782" s="136"/>
      <c r="F782" s="137"/>
    </row>
    <row r="783" ht="19.5" customHeight="1">
      <c r="B783" s="135"/>
      <c r="C783" s="136"/>
      <c r="F783" s="137"/>
    </row>
    <row r="784" ht="19.5" customHeight="1">
      <c r="B784" s="135"/>
      <c r="C784" s="136"/>
      <c r="F784" s="137"/>
    </row>
    <row r="785" ht="19.5" customHeight="1">
      <c r="B785" s="135"/>
      <c r="C785" s="136"/>
      <c r="F785" s="137"/>
    </row>
    <row r="786" ht="19.5" customHeight="1">
      <c r="B786" s="135"/>
      <c r="C786" s="136"/>
      <c r="F786" s="137"/>
    </row>
    <row r="787" ht="19.5" customHeight="1">
      <c r="B787" s="135"/>
      <c r="C787" s="136"/>
      <c r="F787" s="137"/>
    </row>
    <row r="788" ht="19.5" customHeight="1">
      <c r="B788" s="135"/>
      <c r="C788" s="136"/>
      <c r="F788" s="137"/>
    </row>
    <row r="789" ht="19.5" customHeight="1">
      <c r="B789" s="135"/>
      <c r="C789" s="136"/>
      <c r="F789" s="137"/>
    </row>
    <row r="790" ht="19.5" customHeight="1">
      <c r="B790" s="135"/>
      <c r="C790" s="136"/>
      <c r="F790" s="137"/>
    </row>
    <row r="791" ht="19.5" customHeight="1">
      <c r="B791" s="135"/>
      <c r="C791" s="136"/>
      <c r="F791" s="137"/>
    </row>
    <row r="792" ht="19.5" customHeight="1">
      <c r="B792" s="135"/>
      <c r="C792" s="136"/>
      <c r="F792" s="137"/>
    </row>
    <row r="793" ht="19.5" customHeight="1">
      <c r="B793" s="135"/>
      <c r="C793" s="136"/>
      <c r="F793" s="137"/>
    </row>
    <row r="794" ht="19.5" customHeight="1">
      <c r="B794" s="135"/>
      <c r="C794" s="136"/>
      <c r="F794" s="137"/>
    </row>
    <row r="795" ht="19.5" customHeight="1">
      <c r="B795" s="135"/>
      <c r="C795" s="136"/>
      <c r="F795" s="137"/>
    </row>
    <row r="796" ht="19.5" customHeight="1">
      <c r="B796" s="135"/>
      <c r="C796" s="136"/>
      <c r="F796" s="137"/>
    </row>
    <row r="797" ht="19.5" customHeight="1">
      <c r="B797" s="135"/>
      <c r="C797" s="136"/>
      <c r="F797" s="137"/>
    </row>
    <row r="798" ht="19.5" customHeight="1">
      <c r="B798" s="135"/>
      <c r="C798" s="136"/>
      <c r="F798" s="137"/>
    </row>
    <row r="799" ht="19.5" customHeight="1">
      <c r="B799" s="135"/>
      <c r="C799" s="136"/>
      <c r="F799" s="137"/>
    </row>
    <row r="800" ht="19.5" customHeight="1">
      <c r="B800" s="135"/>
      <c r="C800" s="136"/>
      <c r="F800" s="137"/>
    </row>
    <row r="801" ht="19.5" customHeight="1">
      <c r="B801" s="135"/>
      <c r="C801" s="136"/>
      <c r="F801" s="137"/>
    </row>
    <row r="802" ht="19.5" customHeight="1">
      <c r="B802" s="135"/>
      <c r="C802" s="136"/>
      <c r="F802" s="137"/>
    </row>
    <row r="803" ht="19.5" customHeight="1">
      <c r="B803" s="135"/>
      <c r="C803" s="136"/>
      <c r="F803" s="137"/>
    </row>
    <row r="804" ht="19.5" customHeight="1">
      <c r="B804" s="135"/>
      <c r="C804" s="136"/>
      <c r="F804" s="137"/>
    </row>
    <row r="805" ht="19.5" customHeight="1">
      <c r="B805" s="135"/>
      <c r="C805" s="136"/>
      <c r="F805" s="137"/>
    </row>
    <row r="806" ht="19.5" customHeight="1">
      <c r="B806" s="135"/>
      <c r="C806" s="136"/>
      <c r="F806" s="137"/>
    </row>
    <row r="807" ht="19.5" customHeight="1">
      <c r="B807" s="135"/>
      <c r="C807" s="136"/>
      <c r="F807" s="137"/>
    </row>
    <row r="808" ht="19.5" customHeight="1">
      <c r="B808" s="135"/>
      <c r="C808" s="136"/>
      <c r="F808" s="137"/>
    </row>
    <row r="809" ht="19.5" customHeight="1">
      <c r="B809" s="135"/>
      <c r="C809" s="136"/>
      <c r="F809" s="137"/>
    </row>
    <row r="810" ht="19.5" customHeight="1">
      <c r="B810" s="135"/>
      <c r="C810" s="136"/>
      <c r="F810" s="137"/>
    </row>
    <row r="811" ht="19.5" customHeight="1">
      <c r="B811" s="135"/>
      <c r="C811" s="136"/>
      <c r="F811" s="137"/>
    </row>
    <row r="812" ht="19.5" customHeight="1">
      <c r="B812" s="135"/>
      <c r="C812" s="136"/>
      <c r="F812" s="137"/>
    </row>
    <row r="813" ht="19.5" customHeight="1">
      <c r="B813" s="135"/>
      <c r="C813" s="136"/>
      <c r="F813" s="137"/>
    </row>
    <row r="814" ht="19.5" customHeight="1">
      <c r="B814" s="135"/>
      <c r="C814" s="136"/>
      <c r="F814" s="137"/>
    </row>
    <row r="815" ht="19.5" customHeight="1">
      <c r="B815" s="135"/>
      <c r="C815" s="136"/>
      <c r="F815" s="137"/>
    </row>
    <row r="816" ht="19.5" customHeight="1">
      <c r="B816" s="135"/>
      <c r="C816" s="136"/>
      <c r="F816" s="137"/>
    </row>
    <row r="817" ht="19.5" customHeight="1">
      <c r="B817" s="135"/>
      <c r="C817" s="136"/>
      <c r="F817" s="137"/>
    </row>
    <row r="818" ht="19.5" customHeight="1">
      <c r="B818" s="135"/>
      <c r="C818" s="136"/>
      <c r="F818" s="137"/>
    </row>
    <row r="819" ht="19.5" customHeight="1">
      <c r="B819" s="135"/>
      <c r="C819" s="136"/>
      <c r="F819" s="137"/>
    </row>
    <row r="820" ht="19.5" customHeight="1">
      <c r="B820" s="135"/>
      <c r="C820" s="136"/>
      <c r="F820" s="137"/>
    </row>
    <row r="821" ht="19.5" customHeight="1">
      <c r="B821" s="135"/>
      <c r="C821" s="136"/>
      <c r="F821" s="137"/>
    </row>
    <row r="822" ht="19.5" customHeight="1">
      <c r="B822" s="135"/>
      <c r="C822" s="136"/>
      <c r="F822" s="137"/>
    </row>
    <row r="823" ht="19.5" customHeight="1">
      <c r="B823" s="135"/>
      <c r="C823" s="136"/>
      <c r="F823" s="137"/>
    </row>
    <row r="824" ht="19.5" customHeight="1">
      <c r="B824" s="135"/>
      <c r="C824" s="136"/>
      <c r="F824" s="137"/>
    </row>
    <row r="825" ht="19.5" customHeight="1">
      <c r="B825" s="135"/>
      <c r="C825" s="136"/>
      <c r="F825" s="137"/>
    </row>
    <row r="826" ht="19.5" customHeight="1">
      <c r="B826" s="135"/>
      <c r="C826" s="136"/>
      <c r="F826" s="137"/>
    </row>
    <row r="827" ht="19.5" customHeight="1">
      <c r="B827" s="135"/>
      <c r="C827" s="136"/>
      <c r="F827" s="137"/>
    </row>
    <row r="828" ht="19.5" customHeight="1">
      <c r="B828" s="135"/>
      <c r="C828" s="136"/>
      <c r="F828" s="137"/>
    </row>
    <row r="829" ht="19.5" customHeight="1">
      <c r="B829" s="135"/>
      <c r="C829" s="136"/>
      <c r="F829" s="137"/>
    </row>
    <row r="830" ht="19.5" customHeight="1">
      <c r="B830" s="135"/>
      <c r="C830" s="136"/>
      <c r="F830" s="137"/>
    </row>
    <row r="831" ht="19.5" customHeight="1">
      <c r="B831" s="135"/>
      <c r="C831" s="136"/>
      <c r="F831" s="137"/>
    </row>
    <row r="832" ht="19.5" customHeight="1">
      <c r="B832" s="135"/>
      <c r="C832" s="136"/>
      <c r="F832" s="137"/>
    </row>
    <row r="833" ht="19.5" customHeight="1">
      <c r="B833" s="135"/>
      <c r="C833" s="136"/>
      <c r="F833" s="137"/>
    </row>
    <row r="834" ht="19.5" customHeight="1">
      <c r="B834" s="135"/>
      <c r="C834" s="136"/>
      <c r="F834" s="137"/>
    </row>
    <row r="835" ht="19.5" customHeight="1">
      <c r="B835" s="135"/>
      <c r="C835" s="136"/>
      <c r="F835" s="137"/>
    </row>
    <row r="836" ht="19.5" customHeight="1">
      <c r="B836" s="135"/>
      <c r="C836" s="136"/>
      <c r="F836" s="137"/>
    </row>
    <row r="837" ht="19.5" customHeight="1">
      <c r="B837" s="135"/>
      <c r="C837" s="136"/>
      <c r="F837" s="137"/>
    </row>
    <row r="838" ht="19.5" customHeight="1">
      <c r="B838" s="135"/>
      <c r="C838" s="136"/>
      <c r="F838" s="137"/>
    </row>
    <row r="839" ht="19.5" customHeight="1">
      <c r="B839" s="135"/>
      <c r="C839" s="136"/>
      <c r="F839" s="137"/>
    </row>
    <row r="840" ht="19.5" customHeight="1">
      <c r="B840" s="135"/>
      <c r="C840" s="136"/>
      <c r="F840" s="137"/>
    </row>
    <row r="841" ht="19.5" customHeight="1">
      <c r="B841" s="135"/>
      <c r="C841" s="136"/>
      <c r="F841" s="137"/>
    </row>
    <row r="842" ht="19.5" customHeight="1">
      <c r="B842" s="135"/>
      <c r="C842" s="136"/>
      <c r="F842" s="137"/>
    </row>
    <row r="843" ht="19.5" customHeight="1">
      <c r="B843" s="135"/>
      <c r="C843" s="136"/>
      <c r="F843" s="137"/>
    </row>
    <row r="844" ht="19.5" customHeight="1">
      <c r="B844" s="135"/>
      <c r="C844" s="136"/>
      <c r="F844" s="137"/>
    </row>
    <row r="845" ht="19.5" customHeight="1">
      <c r="B845" s="135"/>
      <c r="C845" s="136"/>
      <c r="F845" s="137"/>
    </row>
    <row r="846" ht="19.5" customHeight="1">
      <c r="B846" s="135"/>
      <c r="C846" s="136"/>
      <c r="F846" s="137"/>
    </row>
    <row r="847" ht="19.5" customHeight="1">
      <c r="B847" s="135"/>
      <c r="C847" s="136"/>
      <c r="F847" s="137"/>
    </row>
    <row r="848" ht="19.5" customHeight="1">
      <c r="B848" s="135"/>
      <c r="C848" s="136"/>
      <c r="F848" s="137"/>
    </row>
    <row r="849" ht="19.5" customHeight="1">
      <c r="B849" s="135"/>
      <c r="C849" s="136"/>
      <c r="F849" s="137"/>
    </row>
    <row r="850" ht="19.5" customHeight="1">
      <c r="B850" s="135"/>
      <c r="C850" s="136"/>
      <c r="F850" s="137"/>
    </row>
    <row r="851" ht="19.5" customHeight="1">
      <c r="B851" s="135"/>
      <c r="C851" s="136"/>
      <c r="F851" s="137"/>
    </row>
    <row r="852" ht="19.5" customHeight="1">
      <c r="B852" s="135"/>
      <c r="C852" s="136"/>
      <c r="F852" s="137"/>
    </row>
    <row r="853" ht="19.5" customHeight="1">
      <c r="B853" s="135"/>
      <c r="C853" s="136"/>
      <c r="F853" s="137"/>
    </row>
    <row r="854" ht="19.5" customHeight="1">
      <c r="B854" s="135"/>
      <c r="C854" s="136"/>
      <c r="F854" s="137"/>
    </row>
    <row r="855" ht="19.5" customHeight="1">
      <c r="B855" s="135"/>
      <c r="C855" s="136"/>
      <c r="F855" s="137"/>
    </row>
    <row r="856" ht="19.5" customHeight="1">
      <c r="B856" s="135"/>
      <c r="C856" s="136"/>
      <c r="F856" s="137"/>
    </row>
    <row r="857" ht="19.5" customHeight="1">
      <c r="B857" s="135"/>
      <c r="C857" s="136"/>
      <c r="F857" s="137"/>
    </row>
    <row r="858" ht="19.5" customHeight="1">
      <c r="B858" s="135"/>
      <c r="C858" s="136"/>
      <c r="F858" s="137"/>
    </row>
    <row r="859" ht="19.5" customHeight="1">
      <c r="B859" s="135"/>
      <c r="C859" s="136"/>
      <c r="F859" s="137"/>
    </row>
    <row r="860" ht="19.5" customHeight="1">
      <c r="B860" s="135"/>
      <c r="C860" s="136"/>
      <c r="F860" s="137"/>
    </row>
    <row r="861" ht="19.5" customHeight="1">
      <c r="B861" s="135"/>
      <c r="C861" s="136"/>
      <c r="F861" s="137"/>
    </row>
    <row r="862" ht="19.5" customHeight="1">
      <c r="B862" s="135"/>
      <c r="C862" s="136"/>
      <c r="F862" s="137"/>
    </row>
    <row r="863" ht="19.5" customHeight="1">
      <c r="B863" s="135"/>
      <c r="C863" s="136"/>
      <c r="F863" s="137"/>
    </row>
    <row r="864" ht="19.5" customHeight="1">
      <c r="B864" s="135"/>
      <c r="C864" s="136"/>
      <c r="F864" s="137"/>
    </row>
    <row r="865" ht="19.5" customHeight="1">
      <c r="B865" s="135"/>
      <c r="C865" s="136"/>
      <c r="F865" s="137"/>
    </row>
    <row r="866" ht="19.5" customHeight="1">
      <c r="B866" s="135"/>
      <c r="C866" s="136"/>
      <c r="F866" s="137"/>
    </row>
    <row r="867" ht="19.5" customHeight="1">
      <c r="B867" s="135"/>
      <c r="C867" s="136"/>
      <c r="F867" s="137"/>
    </row>
    <row r="868" ht="19.5" customHeight="1">
      <c r="B868" s="135"/>
      <c r="C868" s="136"/>
      <c r="F868" s="137"/>
    </row>
    <row r="869" ht="19.5" customHeight="1">
      <c r="B869" s="135"/>
      <c r="C869" s="136"/>
      <c r="F869" s="137"/>
    </row>
    <row r="870" ht="19.5" customHeight="1">
      <c r="B870" s="135"/>
      <c r="C870" s="136"/>
      <c r="F870" s="137"/>
    </row>
    <row r="871" ht="19.5" customHeight="1">
      <c r="B871" s="135"/>
      <c r="C871" s="136"/>
      <c r="F871" s="137"/>
    </row>
    <row r="872" ht="19.5" customHeight="1">
      <c r="B872" s="135"/>
      <c r="C872" s="136"/>
      <c r="F872" s="137"/>
    </row>
    <row r="873" ht="19.5" customHeight="1">
      <c r="B873" s="135"/>
      <c r="C873" s="136"/>
      <c r="F873" s="137"/>
    </row>
    <row r="874" ht="19.5" customHeight="1">
      <c r="B874" s="135"/>
      <c r="C874" s="136"/>
      <c r="F874" s="137"/>
    </row>
    <row r="875" ht="19.5" customHeight="1">
      <c r="B875" s="135"/>
      <c r="C875" s="136"/>
      <c r="F875" s="137"/>
    </row>
    <row r="876" ht="19.5" customHeight="1">
      <c r="B876" s="135"/>
      <c r="C876" s="136"/>
      <c r="F876" s="137"/>
    </row>
    <row r="877" ht="19.5" customHeight="1">
      <c r="B877" s="135"/>
      <c r="C877" s="136"/>
      <c r="F877" s="137"/>
    </row>
    <row r="878" ht="19.5" customHeight="1">
      <c r="B878" s="135"/>
      <c r="C878" s="136"/>
      <c r="F878" s="137"/>
    </row>
    <row r="879" ht="19.5" customHeight="1">
      <c r="B879" s="135"/>
      <c r="C879" s="136"/>
      <c r="F879" s="137"/>
    </row>
    <row r="880" ht="19.5" customHeight="1">
      <c r="B880" s="135"/>
      <c r="C880" s="136"/>
      <c r="F880" s="137"/>
    </row>
    <row r="881" ht="19.5" customHeight="1">
      <c r="B881" s="135"/>
      <c r="C881" s="136"/>
      <c r="F881" s="137"/>
    </row>
    <row r="882" ht="19.5" customHeight="1">
      <c r="B882" s="135"/>
      <c r="C882" s="136"/>
      <c r="F882" s="137"/>
    </row>
    <row r="883" ht="19.5" customHeight="1">
      <c r="B883" s="135"/>
      <c r="C883" s="136"/>
      <c r="F883" s="137"/>
    </row>
    <row r="884" ht="19.5" customHeight="1">
      <c r="B884" s="135"/>
      <c r="C884" s="136"/>
      <c r="F884" s="137"/>
    </row>
    <row r="885" ht="19.5" customHeight="1">
      <c r="B885" s="135"/>
      <c r="C885" s="136"/>
      <c r="F885" s="137"/>
    </row>
    <row r="886" ht="19.5" customHeight="1">
      <c r="B886" s="135"/>
      <c r="C886" s="136"/>
      <c r="F886" s="137"/>
    </row>
    <row r="887" ht="19.5" customHeight="1">
      <c r="B887" s="135"/>
      <c r="C887" s="136"/>
      <c r="F887" s="137"/>
    </row>
    <row r="888" ht="19.5" customHeight="1">
      <c r="B888" s="135"/>
      <c r="C888" s="136"/>
      <c r="F888" s="137"/>
    </row>
    <row r="889" ht="19.5" customHeight="1">
      <c r="B889" s="135"/>
      <c r="C889" s="136"/>
      <c r="F889" s="137"/>
    </row>
    <row r="890" ht="19.5" customHeight="1">
      <c r="B890" s="135"/>
      <c r="C890" s="136"/>
      <c r="F890" s="137"/>
    </row>
    <row r="891" ht="19.5" customHeight="1">
      <c r="B891" s="135"/>
      <c r="C891" s="136"/>
      <c r="F891" s="137"/>
    </row>
    <row r="892" ht="19.5" customHeight="1">
      <c r="B892" s="135"/>
      <c r="C892" s="136"/>
      <c r="F892" s="137"/>
    </row>
    <row r="893" ht="19.5" customHeight="1">
      <c r="B893" s="135"/>
      <c r="C893" s="136"/>
      <c r="F893" s="137"/>
    </row>
    <row r="894" ht="19.5" customHeight="1">
      <c r="B894" s="135"/>
      <c r="C894" s="136"/>
      <c r="F894" s="137"/>
    </row>
    <row r="895" ht="19.5" customHeight="1">
      <c r="B895" s="135"/>
      <c r="C895" s="136"/>
      <c r="F895" s="137"/>
    </row>
    <row r="896" ht="19.5" customHeight="1">
      <c r="B896" s="135"/>
      <c r="C896" s="136"/>
      <c r="F896" s="137"/>
    </row>
    <row r="897" ht="19.5" customHeight="1">
      <c r="B897" s="135"/>
      <c r="C897" s="136"/>
      <c r="F897" s="137"/>
    </row>
    <row r="898" ht="19.5" customHeight="1">
      <c r="B898" s="135"/>
      <c r="C898" s="136"/>
      <c r="F898" s="137"/>
    </row>
    <row r="899" ht="19.5" customHeight="1">
      <c r="B899" s="135"/>
      <c r="C899" s="136"/>
      <c r="F899" s="137"/>
    </row>
    <row r="900" ht="19.5" customHeight="1">
      <c r="B900" s="135"/>
      <c r="C900" s="136"/>
      <c r="F900" s="137"/>
    </row>
    <row r="901" ht="19.5" customHeight="1">
      <c r="B901" s="135"/>
      <c r="C901" s="136"/>
      <c r="F901" s="137"/>
    </row>
    <row r="902" ht="19.5" customHeight="1">
      <c r="B902" s="135"/>
      <c r="C902" s="136"/>
      <c r="F902" s="137"/>
    </row>
    <row r="903" ht="19.5" customHeight="1">
      <c r="B903" s="135"/>
      <c r="C903" s="136"/>
      <c r="F903" s="137"/>
    </row>
    <row r="904" ht="19.5" customHeight="1">
      <c r="B904" s="135"/>
      <c r="C904" s="136"/>
      <c r="F904" s="137"/>
    </row>
    <row r="905" ht="19.5" customHeight="1">
      <c r="B905" s="135"/>
      <c r="C905" s="136"/>
      <c r="F905" s="137"/>
    </row>
    <row r="906" ht="19.5" customHeight="1">
      <c r="B906" s="135"/>
      <c r="C906" s="136"/>
      <c r="F906" s="137"/>
    </row>
    <row r="907" ht="19.5" customHeight="1">
      <c r="B907" s="135"/>
      <c r="C907" s="136"/>
      <c r="F907" s="137"/>
    </row>
    <row r="908" ht="19.5" customHeight="1">
      <c r="B908" s="135"/>
      <c r="C908" s="136"/>
      <c r="F908" s="137"/>
    </row>
    <row r="909" ht="19.5" customHeight="1">
      <c r="B909" s="135"/>
      <c r="C909" s="136"/>
      <c r="F909" s="137"/>
    </row>
    <row r="910" ht="19.5" customHeight="1">
      <c r="B910" s="135"/>
      <c r="C910" s="136"/>
      <c r="F910" s="137"/>
    </row>
    <row r="911" ht="19.5" customHeight="1">
      <c r="B911" s="135"/>
      <c r="C911" s="136"/>
      <c r="F911" s="137"/>
    </row>
    <row r="912" ht="19.5" customHeight="1">
      <c r="B912" s="135"/>
      <c r="C912" s="136"/>
      <c r="F912" s="137"/>
    </row>
    <row r="913" ht="19.5" customHeight="1">
      <c r="B913" s="135"/>
      <c r="C913" s="136"/>
      <c r="F913" s="137"/>
    </row>
    <row r="914" ht="19.5" customHeight="1">
      <c r="B914" s="135"/>
      <c r="C914" s="136"/>
      <c r="F914" s="137"/>
    </row>
    <row r="915" ht="19.5" customHeight="1">
      <c r="B915" s="135"/>
      <c r="C915" s="136"/>
      <c r="F915" s="137"/>
    </row>
    <row r="916" ht="19.5" customHeight="1">
      <c r="B916" s="135"/>
      <c r="C916" s="136"/>
      <c r="F916" s="137"/>
    </row>
    <row r="917" ht="19.5" customHeight="1">
      <c r="B917" s="135"/>
      <c r="C917" s="136"/>
      <c r="F917" s="137"/>
    </row>
    <row r="918" ht="19.5" customHeight="1">
      <c r="B918" s="135"/>
      <c r="C918" s="136"/>
      <c r="F918" s="137"/>
    </row>
    <row r="919" ht="19.5" customHeight="1">
      <c r="B919" s="135"/>
      <c r="C919" s="136"/>
      <c r="F919" s="137"/>
    </row>
    <row r="920" ht="19.5" customHeight="1">
      <c r="B920" s="135"/>
      <c r="C920" s="136"/>
      <c r="F920" s="137"/>
    </row>
    <row r="921" ht="19.5" customHeight="1">
      <c r="B921" s="135"/>
      <c r="C921" s="136"/>
      <c r="F921" s="137"/>
    </row>
    <row r="922" ht="19.5" customHeight="1">
      <c r="B922" s="135"/>
      <c r="C922" s="136"/>
      <c r="F922" s="137"/>
    </row>
    <row r="923" ht="19.5" customHeight="1">
      <c r="B923" s="135"/>
      <c r="C923" s="136"/>
      <c r="F923" s="137"/>
    </row>
    <row r="924" ht="19.5" customHeight="1">
      <c r="B924" s="135"/>
      <c r="C924" s="136"/>
      <c r="F924" s="137"/>
    </row>
    <row r="925" ht="19.5" customHeight="1">
      <c r="B925" s="135"/>
      <c r="C925" s="136"/>
      <c r="F925" s="137"/>
    </row>
    <row r="926" ht="19.5" customHeight="1">
      <c r="B926" s="135"/>
      <c r="C926" s="136"/>
      <c r="F926" s="137"/>
    </row>
    <row r="927" ht="19.5" customHeight="1">
      <c r="B927" s="135"/>
      <c r="C927" s="136"/>
      <c r="F927" s="137"/>
    </row>
    <row r="928" ht="19.5" customHeight="1">
      <c r="B928" s="135"/>
      <c r="C928" s="136"/>
      <c r="F928" s="137"/>
    </row>
    <row r="929" ht="19.5" customHeight="1">
      <c r="B929" s="135"/>
      <c r="C929" s="136"/>
      <c r="F929" s="137"/>
    </row>
    <row r="930" ht="19.5" customHeight="1">
      <c r="B930" s="135"/>
      <c r="C930" s="136"/>
      <c r="F930" s="137"/>
    </row>
    <row r="931" ht="19.5" customHeight="1">
      <c r="B931" s="135"/>
      <c r="C931" s="136"/>
      <c r="F931" s="137"/>
    </row>
    <row r="932" ht="19.5" customHeight="1">
      <c r="B932" s="135"/>
      <c r="C932" s="136"/>
      <c r="F932" s="137"/>
    </row>
    <row r="933" ht="19.5" customHeight="1">
      <c r="B933" s="135"/>
      <c r="C933" s="136"/>
      <c r="F933" s="137"/>
    </row>
    <row r="934" ht="19.5" customHeight="1">
      <c r="B934" s="135"/>
      <c r="C934" s="136"/>
      <c r="F934" s="137"/>
    </row>
    <row r="935" ht="19.5" customHeight="1">
      <c r="B935" s="135"/>
      <c r="C935" s="136"/>
      <c r="F935" s="137"/>
    </row>
    <row r="936" ht="19.5" customHeight="1">
      <c r="B936" s="135"/>
      <c r="C936" s="136"/>
      <c r="F936" s="137"/>
    </row>
    <row r="937" ht="19.5" customHeight="1">
      <c r="B937" s="135"/>
      <c r="C937" s="136"/>
      <c r="F937" s="137"/>
    </row>
    <row r="938" ht="19.5" customHeight="1">
      <c r="B938" s="135"/>
      <c r="C938" s="136"/>
      <c r="F938" s="137"/>
    </row>
    <row r="939" ht="19.5" customHeight="1">
      <c r="B939" s="135"/>
      <c r="C939" s="136"/>
      <c r="F939" s="137"/>
    </row>
    <row r="940" ht="19.5" customHeight="1">
      <c r="B940" s="135"/>
      <c r="C940" s="136"/>
      <c r="F940" s="137"/>
    </row>
    <row r="941" ht="19.5" customHeight="1">
      <c r="B941" s="135"/>
      <c r="C941" s="136"/>
      <c r="F941" s="137"/>
    </row>
    <row r="942" ht="19.5" customHeight="1">
      <c r="B942" s="135"/>
      <c r="C942" s="136"/>
      <c r="F942" s="137"/>
    </row>
    <row r="943" ht="19.5" customHeight="1">
      <c r="B943" s="135"/>
      <c r="C943" s="136"/>
      <c r="F943" s="137"/>
    </row>
    <row r="944" ht="19.5" customHeight="1">
      <c r="B944" s="135"/>
      <c r="C944" s="136"/>
      <c r="F944" s="137"/>
    </row>
    <row r="945" ht="19.5" customHeight="1">
      <c r="B945" s="135"/>
      <c r="C945" s="136"/>
      <c r="F945" s="137"/>
    </row>
    <row r="946" ht="19.5" customHeight="1">
      <c r="B946" s="135"/>
      <c r="C946" s="136"/>
      <c r="F946" s="137"/>
    </row>
    <row r="947" ht="19.5" customHeight="1">
      <c r="B947" s="135"/>
      <c r="C947" s="136"/>
      <c r="F947" s="137"/>
    </row>
    <row r="948" ht="19.5" customHeight="1">
      <c r="B948" s="135"/>
      <c r="C948" s="136"/>
      <c r="F948" s="137"/>
    </row>
    <row r="949" ht="19.5" customHeight="1">
      <c r="B949" s="135"/>
      <c r="C949" s="136"/>
      <c r="F949" s="137"/>
    </row>
    <row r="950" ht="19.5" customHeight="1">
      <c r="B950" s="135"/>
      <c r="C950" s="136"/>
      <c r="F950" s="137"/>
    </row>
    <row r="951" ht="19.5" customHeight="1">
      <c r="B951" s="135"/>
      <c r="C951" s="136"/>
      <c r="F951" s="137"/>
    </row>
    <row r="952" ht="19.5" customHeight="1">
      <c r="B952" s="135"/>
      <c r="C952" s="136"/>
      <c r="F952" s="137"/>
    </row>
    <row r="953" ht="19.5" customHeight="1">
      <c r="B953" s="135"/>
      <c r="C953" s="136"/>
      <c r="F953" s="137"/>
    </row>
    <row r="954" ht="19.5" customHeight="1">
      <c r="B954" s="135"/>
      <c r="C954" s="136"/>
      <c r="F954" s="137"/>
    </row>
    <row r="955" ht="19.5" customHeight="1">
      <c r="B955" s="135"/>
      <c r="C955" s="136"/>
      <c r="F955" s="137"/>
    </row>
    <row r="956" ht="19.5" customHeight="1">
      <c r="B956" s="135"/>
      <c r="C956" s="136"/>
      <c r="F956" s="137"/>
    </row>
    <row r="957" ht="19.5" customHeight="1">
      <c r="B957" s="135"/>
      <c r="C957" s="136"/>
      <c r="F957" s="137"/>
    </row>
    <row r="958" ht="19.5" customHeight="1">
      <c r="B958" s="135"/>
      <c r="C958" s="136"/>
      <c r="F958" s="137"/>
    </row>
    <row r="959" ht="19.5" customHeight="1">
      <c r="B959" s="135"/>
      <c r="C959" s="136"/>
      <c r="F959" s="137"/>
    </row>
    <row r="960" ht="19.5" customHeight="1">
      <c r="B960" s="135"/>
      <c r="C960" s="136"/>
      <c r="F960" s="137"/>
    </row>
    <row r="961" ht="19.5" customHeight="1">
      <c r="B961" s="135"/>
      <c r="C961" s="136"/>
      <c r="F961" s="137"/>
    </row>
    <row r="962" ht="19.5" customHeight="1">
      <c r="B962" s="135"/>
      <c r="C962" s="136"/>
      <c r="F962" s="137"/>
    </row>
    <row r="963" ht="19.5" customHeight="1">
      <c r="B963" s="135"/>
      <c r="C963" s="136"/>
      <c r="F963" s="137"/>
    </row>
    <row r="964" ht="19.5" customHeight="1">
      <c r="B964" s="135"/>
      <c r="C964" s="136"/>
      <c r="F964" s="137"/>
    </row>
    <row r="965" ht="19.5" customHeight="1">
      <c r="B965" s="135"/>
      <c r="C965" s="136"/>
      <c r="F965" s="137"/>
    </row>
    <row r="966" ht="19.5" customHeight="1">
      <c r="B966" s="135"/>
      <c r="C966" s="136"/>
      <c r="F966" s="137"/>
    </row>
    <row r="967" ht="19.5" customHeight="1">
      <c r="B967" s="135"/>
      <c r="C967" s="136"/>
      <c r="F967" s="137"/>
    </row>
    <row r="968" ht="19.5" customHeight="1">
      <c r="B968" s="135"/>
      <c r="C968" s="136"/>
      <c r="F968" s="137"/>
    </row>
    <row r="969" ht="19.5" customHeight="1">
      <c r="B969" s="135"/>
      <c r="C969" s="136"/>
      <c r="F969" s="137"/>
    </row>
    <row r="970" ht="19.5" customHeight="1">
      <c r="B970" s="135"/>
      <c r="C970" s="136"/>
      <c r="F970" s="137"/>
    </row>
    <row r="971" ht="19.5" customHeight="1">
      <c r="B971" s="135"/>
      <c r="C971" s="136"/>
      <c r="F971" s="137"/>
    </row>
    <row r="972" ht="19.5" customHeight="1">
      <c r="B972" s="135"/>
      <c r="C972" s="136"/>
      <c r="F972" s="137"/>
    </row>
    <row r="973" ht="19.5" customHeight="1">
      <c r="B973" s="135"/>
      <c r="C973" s="136"/>
      <c r="F973" s="137"/>
    </row>
    <row r="974" ht="19.5" customHeight="1">
      <c r="B974" s="135"/>
      <c r="C974" s="136"/>
      <c r="F974" s="137"/>
    </row>
    <row r="975" ht="19.5" customHeight="1">
      <c r="B975" s="135"/>
      <c r="C975" s="136"/>
      <c r="F975" s="137"/>
    </row>
    <row r="976" ht="19.5" customHeight="1">
      <c r="B976" s="135"/>
      <c r="C976" s="136"/>
      <c r="F976" s="137"/>
    </row>
    <row r="977" ht="19.5" customHeight="1">
      <c r="B977" s="135"/>
      <c r="C977" s="136"/>
      <c r="F977" s="137"/>
    </row>
    <row r="978" ht="19.5" customHeight="1">
      <c r="B978" s="135"/>
      <c r="C978" s="136"/>
      <c r="F978" s="137"/>
    </row>
    <row r="979" ht="19.5" customHeight="1">
      <c r="B979" s="135"/>
      <c r="C979" s="136"/>
      <c r="F979" s="137"/>
    </row>
    <row r="980" ht="19.5" customHeight="1">
      <c r="B980" s="135"/>
      <c r="C980" s="136"/>
      <c r="F980" s="137"/>
    </row>
    <row r="981" ht="19.5" customHeight="1">
      <c r="B981" s="135"/>
      <c r="C981" s="136"/>
      <c r="F981" s="137"/>
    </row>
    <row r="982" ht="19.5" customHeight="1">
      <c r="B982" s="135"/>
      <c r="C982" s="136"/>
      <c r="F982" s="137"/>
    </row>
    <row r="983" ht="19.5" customHeight="1">
      <c r="B983" s="135"/>
      <c r="C983" s="136"/>
      <c r="F983" s="137"/>
    </row>
    <row r="984" ht="19.5" customHeight="1">
      <c r="B984" s="135"/>
      <c r="C984" s="136"/>
      <c r="F984" s="137"/>
    </row>
    <row r="985" ht="19.5" customHeight="1">
      <c r="B985" s="135"/>
      <c r="C985" s="136"/>
      <c r="F985" s="137"/>
    </row>
    <row r="986" ht="19.5" customHeight="1">
      <c r="B986" s="135"/>
      <c r="C986" s="136"/>
      <c r="F986" s="137"/>
    </row>
    <row r="987" ht="19.5" customHeight="1">
      <c r="B987" s="135"/>
      <c r="C987" s="136"/>
      <c r="F987" s="137"/>
    </row>
    <row r="988" ht="19.5" customHeight="1">
      <c r="B988" s="135"/>
      <c r="C988" s="136"/>
      <c r="F988" s="137"/>
    </row>
    <row r="989" ht="19.5" customHeight="1">
      <c r="B989" s="135"/>
      <c r="C989" s="136"/>
      <c r="F989" s="137"/>
    </row>
    <row r="990" ht="19.5" customHeight="1">
      <c r="B990" s="135"/>
      <c r="C990" s="136"/>
      <c r="F990" s="137"/>
    </row>
    <row r="991" ht="19.5" customHeight="1">
      <c r="B991" s="135"/>
      <c r="C991" s="136"/>
      <c r="F991" s="137"/>
    </row>
    <row r="992" ht="19.5" customHeight="1">
      <c r="B992" s="135"/>
      <c r="C992" s="136"/>
      <c r="F992" s="137"/>
    </row>
    <row r="993" ht="19.5" customHeight="1">
      <c r="B993" s="135"/>
      <c r="C993" s="136"/>
      <c r="F993" s="137"/>
    </row>
    <row r="994" ht="19.5" customHeight="1">
      <c r="B994" s="135"/>
      <c r="C994" s="136"/>
      <c r="F994" s="137"/>
    </row>
    <row r="995" ht="19.5" customHeight="1">
      <c r="B995" s="135"/>
      <c r="C995" s="136"/>
      <c r="F995" s="137"/>
    </row>
    <row r="996" ht="19.5" customHeight="1">
      <c r="B996" s="135"/>
      <c r="C996" s="136"/>
      <c r="F996" s="137"/>
    </row>
    <row r="997" ht="19.5" customHeight="1">
      <c r="B997" s="135"/>
      <c r="C997" s="136"/>
      <c r="F997" s="137"/>
    </row>
    <row r="998" ht="19.5" customHeight="1">
      <c r="B998" s="135"/>
      <c r="C998" s="136"/>
      <c r="F998" s="137"/>
    </row>
    <row r="999" ht="19.5" customHeight="1">
      <c r="B999" s="135"/>
      <c r="C999" s="136"/>
      <c r="F999" s="137"/>
    </row>
    <row r="1000" ht="19.5" customHeight="1">
      <c r="B1000" s="135"/>
      <c r="C1000" s="136"/>
      <c r="F1000" s="137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8.44"/>
    <col customWidth="1" min="3" max="3" width="6.0"/>
    <col customWidth="1" min="4" max="4" width="8.11"/>
    <col customWidth="1" min="5" max="5" width="6.22"/>
    <col customWidth="1" min="6" max="6" width="7.44"/>
    <col customWidth="1" min="7" max="7" width="4.44"/>
    <col customWidth="1" min="8" max="8" width="3.67"/>
    <col customWidth="1" min="9" max="9" width="9.11"/>
    <col customWidth="1" min="10" max="10" width="8.11"/>
    <col customWidth="1" min="11" max="11" width="5.33"/>
    <col customWidth="1" min="12" max="12" width="4.22"/>
    <col customWidth="1" min="13" max="13" width="20.89"/>
  </cols>
  <sheetData>
    <row r="1">
      <c r="A1" s="2"/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7"/>
      <c r="M1" s="9" t="s">
        <v>0</v>
      </c>
      <c r="N1" s="11">
        <v>825.0</v>
      </c>
    </row>
    <row r="2">
      <c r="A2" s="7"/>
      <c r="B2" s="13" t="s">
        <v>2</v>
      </c>
      <c r="C2" s="14">
        <v>1.0</v>
      </c>
      <c r="D2" s="14">
        <v>2.0</v>
      </c>
      <c r="E2" s="14">
        <v>3.0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6" t="s">
        <v>8</v>
      </c>
      <c r="L2" s="7"/>
      <c r="M2" s="17" t="s">
        <v>10</v>
      </c>
      <c r="N2" s="23">
        <f>'集計'!B2</f>
        <v>120</v>
      </c>
    </row>
    <row r="3">
      <c r="A3" s="7" t="s">
        <v>14</v>
      </c>
      <c r="B3" s="25">
        <v>1.0</v>
      </c>
      <c r="C3" s="27"/>
      <c r="D3" s="29">
        <f>K3-sum(G3:J3)</f>
        <v>5</v>
      </c>
      <c r="E3" s="31"/>
      <c r="F3" s="32"/>
      <c r="G3" s="34">
        <f>(N17-(N15-(N16-N13)))</f>
        <v>39</v>
      </c>
      <c r="H3" s="35">
        <f>0/4*H11</f>
        <v>0</v>
      </c>
      <c r="I3" s="35">
        <f>0/14*I11</f>
        <v>0</v>
      </c>
      <c r="J3" s="36">
        <f>0/83*J11</f>
        <v>0</v>
      </c>
      <c r="K3" s="34">
        <f>(N14-N12)+(N17-(N15-(N16-N13)))</f>
        <v>44</v>
      </c>
      <c r="L3" s="7"/>
      <c r="M3" s="17" t="s">
        <v>15</v>
      </c>
      <c r="N3" s="40">
        <f>'集計'!B3</f>
        <v>92</v>
      </c>
    </row>
    <row r="4">
      <c r="A4" s="7"/>
      <c r="B4" s="25">
        <v>2.0</v>
      </c>
      <c r="C4" s="41">
        <f>C11-sum(C7:C10)</f>
        <v>0.9333445945</v>
      </c>
      <c r="D4" s="42"/>
      <c r="E4" s="45"/>
      <c r="F4" s="45"/>
      <c r="G4" s="48">
        <f>G11-G3-sum(G8:G10)</f>
        <v>37.41747573</v>
      </c>
      <c r="H4" s="35">
        <f>0/4*H11</f>
        <v>0</v>
      </c>
      <c r="I4" s="35">
        <f>1/14*I11</f>
        <v>1.428571429</v>
      </c>
      <c r="J4" s="36">
        <f>1/83*J11</f>
        <v>0.6385542169</v>
      </c>
      <c r="K4" s="49">
        <f>sum(C4:J6)</f>
        <v>46.8465174</v>
      </c>
      <c r="L4" s="7"/>
      <c r="M4" s="17" t="s">
        <v>16</v>
      </c>
      <c r="N4" s="40">
        <f>'集計'!B4</f>
        <v>4</v>
      </c>
    </row>
    <row r="5">
      <c r="A5" s="7"/>
      <c r="B5" s="25">
        <v>3.0</v>
      </c>
      <c r="C5" s="50"/>
      <c r="D5" s="51"/>
      <c r="E5" s="52">
        <v>0.0</v>
      </c>
      <c r="F5" s="52"/>
      <c r="G5" s="50"/>
      <c r="H5" s="35">
        <f>2/4*H11</f>
        <v>5</v>
      </c>
      <c r="I5" s="35">
        <f>1/14*I11</f>
        <v>1.428571429</v>
      </c>
      <c r="J5" s="36">
        <f>0/83*J11</f>
        <v>0</v>
      </c>
      <c r="K5" s="50"/>
      <c r="L5" s="7"/>
      <c r="M5" s="17" t="s">
        <v>17</v>
      </c>
      <c r="N5" s="40">
        <f>'集計'!B5</f>
        <v>55</v>
      </c>
    </row>
    <row r="6">
      <c r="A6" s="7"/>
      <c r="B6" s="25" t="s">
        <v>3</v>
      </c>
      <c r="C6" s="32"/>
      <c r="D6" s="51"/>
      <c r="E6" s="52"/>
      <c r="F6" s="52"/>
      <c r="G6" s="32"/>
      <c r="H6" s="35">
        <f>0/4*H11</f>
        <v>0</v>
      </c>
      <c r="I6" s="35">
        <f>0/14*I11</f>
        <v>0</v>
      </c>
      <c r="J6" s="36">
        <f>0/83*J11</f>
        <v>0</v>
      </c>
      <c r="K6" s="32"/>
      <c r="L6" s="7"/>
      <c r="M6" s="17" t="s">
        <v>18</v>
      </c>
      <c r="N6" s="40">
        <f>'集計'!B6</f>
        <v>64</v>
      </c>
    </row>
    <row r="7">
      <c r="A7" s="7"/>
      <c r="B7" s="25" t="s">
        <v>4</v>
      </c>
      <c r="C7" s="16">
        <f>N13</f>
        <v>106</v>
      </c>
      <c r="D7" s="29">
        <f>K7-C7-sum(H7:J7)</f>
        <v>212.5679862</v>
      </c>
      <c r="E7" s="31"/>
      <c r="F7" s="32"/>
      <c r="G7" s="27"/>
      <c r="H7" s="35">
        <f>0/4*H11</f>
        <v>0</v>
      </c>
      <c r="I7" s="35">
        <f>5/14*I11</f>
        <v>7.142857143</v>
      </c>
      <c r="J7" s="36">
        <f>49/83*J11</f>
        <v>31.28915663</v>
      </c>
      <c r="K7" s="16">
        <f>N12+N13</f>
        <v>357</v>
      </c>
      <c r="L7" s="7"/>
      <c r="M7" s="17" t="s">
        <v>19</v>
      </c>
      <c r="N7" s="40">
        <f>'集計'!B7</f>
        <v>20</v>
      </c>
    </row>
    <row r="8">
      <c r="A8" s="7"/>
      <c r="B8" s="25" t="s">
        <v>5</v>
      </c>
      <c r="C8" s="35">
        <f>1/71*K8</f>
        <v>0.8591549296</v>
      </c>
      <c r="D8" s="35">
        <f>10/71*K8</f>
        <v>8.591549296</v>
      </c>
      <c r="E8" s="35">
        <f>40/71*K8</f>
        <v>34.36619718</v>
      </c>
      <c r="F8" s="35">
        <f>0/71*K8</f>
        <v>0</v>
      </c>
      <c r="G8" s="35">
        <f>0/71*K8</f>
        <v>0</v>
      </c>
      <c r="H8" s="27"/>
      <c r="I8" s="35">
        <f>7/71*K8</f>
        <v>6.014084507</v>
      </c>
      <c r="J8" s="36">
        <f>13/71*K8</f>
        <v>11.16901408</v>
      </c>
      <c r="K8" s="66">
        <f>N8</f>
        <v>61</v>
      </c>
      <c r="L8" s="7"/>
      <c r="M8" s="68" t="s">
        <v>20</v>
      </c>
      <c r="N8" s="40">
        <f>'集計'!B8</f>
        <v>61</v>
      </c>
    </row>
    <row r="9">
      <c r="A9" s="7"/>
      <c r="B9" s="25" t="s">
        <v>6</v>
      </c>
      <c r="C9" s="35">
        <f>2/51*K9</f>
        <v>1.37254902</v>
      </c>
      <c r="D9" s="35">
        <f>13/51*K9</f>
        <v>8.921568627</v>
      </c>
      <c r="E9" s="35">
        <f>15/51*K9</f>
        <v>10.29411765</v>
      </c>
      <c r="F9" s="35">
        <f>0/51*K9</f>
        <v>0</v>
      </c>
      <c r="G9" s="35">
        <f>0/51*K9</f>
        <v>0</v>
      </c>
      <c r="H9" s="35">
        <f>1/51*K9</f>
        <v>0.6862745098</v>
      </c>
      <c r="I9" s="71"/>
      <c r="J9" s="36">
        <f>20/51*K9</f>
        <v>13.7254902</v>
      </c>
      <c r="K9" s="66">
        <f>N10</f>
        <v>35</v>
      </c>
      <c r="L9" s="7"/>
      <c r="M9" s="68" t="s">
        <v>22</v>
      </c>
      <c r="N9" s="40">
        <f>'集計'!B9</f>
        <v>10</v>
      </c>
    </row>
    <row r="10">
      <c r="A10" s="7"/>
      <c r="B10" s="25" t="s">
        <v>7</v>
      </c>
      <c r="C10" s="75">
        <f>39/103*K10</f>
        <v>34.83495146</v>
      </c>
      <c r="D10" s="75">
        <f>26/103*K10</f>
        <v>23.22330097</v>
      </c>
      <c r="E10" s="75">
        <f>1/103*K10</f>
        <v>0.8932038835</v>
      </c>
      <c r="F10" s="75">
        <f>4/103*K10</f>
        <v>3.572815534</v>
      </c>
      <c r="G10" s="75">
        <f>32/103*K10</f>
        <v>28.58252427</v>
      </c>
      <c r="H10" s="75">
        <f>1/103*K10</f>
        <v>0.8932038835</v>
      </c>
      <c r="I10" s="75">
        <f>0/103*K10</f>
        <v>0</v>
      </c>
      <c r="J10" s="79"/>
      <c r="K10" s="66">
        <f>N18</f>
        <v>92</v>
      </c>
      <c r="L10" s="7"/>
      <c r="M10" s="68" t="s">
        <v>24</v>
      </c>
      <c r="N10" s="40">
        <f>'集計'!B10</f>
        <v>35</v>
      </c>
    </row>
    <row r="11">
      <c r="A11" s="7"/>
      <c r="B11" s="16" t="s">
        <v>8</v>
      </c>
      <c r="C11" s="16">
        <f>N16</f>
        <v>144</v>
      </c>
      <c r="D11" s="83">
        <f>sum(D3:F10)</f>
        <v>307.4307394</v>
      </c>
      <c r="E11" s="31"/>
      <c r="F11" s="32"/>
      <c r="G11" s="16">
        <f>N17</f>
        <v>105</v>
      </c>
      <c r="H11" s="66">
        <f>N9</f>
        <v>10</v>
      </c>
      <c r="I11" s="66">
        <f>N11</f>
        <v>20</v>
      </c>
      <c r="J11" s="88">
        <f>N19</f>
        <v>53</v>
      </c>
      <c r="K11" s="85">
        <f>D14</f>
        <v>635.8465174</v>
      </c>
      <c r="L11" s="7"/>
      <c r="M11" s="68" t="s">
        <v>25</v>
      </c>
      <c r="N11" s="40">
        <f>'集計'!B11</f>
        <v>20</v>
      </c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7" t="s">
        <v>26</v>
      </c>
      <c r="N12" s="40">
        <f>'集計'!B12</f>
        <v>251</v>
      </c>
    </row>
    <row r="13">
      <c r="A13" s="2"/>
      <c r="B13" s="4"/>
      <c r="C13" s="4"/>
      <c r="D13" s="4"/>
      <c r="E13" s="2"/>
      <c r="F13" s="4"/>
      <c r="G13" s="4"/>
      <c r="H13" s="4"/>
      <c r="I13" s="93" t="s">
        <v>47</v>
      </c>
      <c r="J13" s="93"/>
      <c r="K13" s="2"/>
      <c r="L13" s="7"/>
      <c r="M13" s="17" t="s">
        <v>27</v>
      </c>
      <c r="N13" s="40">
        <f>'集計'!B13</f>
        <v>106</v>
      </c>
    </row>
    <row r="14">
      <c r="A14" s="7"/>
      <c r="B14" s="87" t="s">
        <v>44</v>
      </c>
      <c r="C14" s="7"/>
      <c r="D14" s="89">
        <f>sum(K3:K10)</f>
        <v>635.8465174</v>
      </c>
      <c r="E14" s="7"/>
      <c r="F14" s="90" t="s">
        <v>42</v>
      </c>
      <c r="H14" s="50"/>
      <c r="I14" s="91">
        <f>sum(C3:F6)/D14</f>
        <v>0.009331410069</v>
      </c>
      <c r="J14" s="92">
        <f t="shared" ref="J14:J19" si="1">$D$14*I14</f>
        <v>5.933344595</v>
      </c>
      <c r="K14" s="2"/>
      <c r="L14" s="7"/>
      <c r="M14" s="17" t="s">
        <v>28</v>
      </c>
      <c r="N14" s="40">
        <f>'集計'!B14</f>
        <v>256</v>
      </c>
    </row>
    <row r="15">
      <c r="A15" s="7"/>
      <c r="B15" s="4"/>
      <c r="C15" s="94"/>
      <c r="D15" s="94"/>
      <c r="E15" s="95"/>
      <c r="F15" s="96" t="s">
        <v>43</v>
      </c>
      <c r="G15" s="31"/>
      <c r="H15" s="32"/>
      <c r="I15" s="97">
        <f>sum(G7:J10)/D14</f>
        <v>0.1564884017</v>
      </c>
      <c r="J15" s="92">
        <f t="shared" si="1"/>
        <v>99.50260522</v>
      </c>
      <c r="K15" s="2"/>
      <c r="L15" s="7"/>
      <c r="M15" s="17" t="s">
        <v>29</v>
      </c>
      <c r="N15" s="40">
        <f>'集計'!B15</f>
        <v>104</v>
      </c>
    </row>
    <row r="16">
      <c r="A16" s="7"/>
      <c r="B16" s="98" t="s">
        <v>38</v>
      </c>
      <c r="C16" s="7"/>
      <c r="D16" s="77">
        <f>(N12+N13+N15-N16)/(N12+N13+N15)</f>
        <v>0.6876355748</v>
      </c>
      <c r="E16" s="100"/>
      <c r="F16" s="96" t="s">
        <v>45</v>
      </c>
      <c r="G16" s="31"/>
      <c r="H16" s="32"/>
      <c r="I16" s="97">
        <f>I14+I15</f>
        <v>0.1658198118</v>
      </c>
      <c r="J16" s="92">
        <f t="shared" si="1"/>
        <v>105.4359498</v>
      </c>
      <c r="K16" s="2"/>
      <c r="L16" s="7"/>
      <c r="M16" s="17" t="s">
        <v>30</v>
      </c>
      <c r="N16" s="40">
        <f>'集計'!B16+29</f>
        <v>144</v>
      </c>
      <c r="O16" s="101" t="s">
        <v>51</v>
      </c>
    </row>
    <row r="17">
      <c r="A17" s="7"/>
      <c r="B17" s="98" t="s">
        <v>39</v>
      </c>
      <c r="C17" s="7"/>
      <c r="D17" s="77"/>
      <c r="E17" s="7"/>
      <c r="F17" s="90" t="s">
        <v>46</v>
      </c>
      <c r="H17" s="50"/>
      <c r="I17" s="91">
        <f>sum(C7:F10)/D14</f>
        <v>0.7006366829</v>
      </c>
      <c r="J17" s="92">
        <f t="shared" si="1"/>
        <v>445.4973948</v>
      </c>
      <c r="K17" s="2"/>
      <c r="L17" s="7"/>
      <c r="M17" s="17" t="s">
        <v>31</v>
      </c>
      <c r="N17" s="40">
        <f>'集計'!B17</f>
        <v>105</v>
      </c>
    </row>
    <row r="18">
      <c r="A18" s="7"/>
      <c r="B18" s="102" t="s">
        <v>40</v>
      </c>
      <c r="C18" s="94"/>
      <c r="D18" s="107"/>
      <c r="E18" s="7"/>
      <c r="F18" s="96" t="s">
        <v>48</v>
      </c>
      <c r="G18" s="31"/>
      <c r="H18" s="32"/>
      <c r="I18" s="97">
        <f>sum(G3:J6)/D14</f>
        <v>0.1335435054</v>
      </c>
      <c r="J18" s="92">
        <f t="shared" si="1"/>
        <v>84.9131728</v>
      </c>
      <c r="K18" s="2"/>
      <c r="L18" s="7"/>
      <c r="M18" s="104" t="s">
        <v>32</v>
      </c>
      <c r="N18" s="40">
        <f>'集計'!B18</f>
        <v>92</v>
      </c>
    </row>
    <row r="19">
      <c r="A19" s="7"/>
      <c r="B19" s="102" t="s">
        <v>41</v>
      </c>
      <c r="C19" s="94"/>
      <c r="D19" s="105"/>
      <c r="E19" s="7"/>
      <c r="F19" s="102" t="s">
        <v>49</v>
      </c>
      <c r="G19" s="106"/>
      <c r="H19" s="94"/>
      <c r="I19" s="97">
        <f>I17+I18</f>
        <v>0.8341801882</v>
      </c>
      <c r="J19" s="92">
        <f t="shared" si="1"/>
        <v>530.4105676</v>
      </c>
      <c r="K19" s="2"/>
      <c r="L19" s="7"/>
      <c r="M19" s="104" t="s">
        <v>33</v>
      </c>
      <c r="N19" s="40">
        <f>'集計'!B19</f>
        <v>53</v>
      </c>
    </row>
    <row r="20">
      <c r="A20" s="2"/>
      <c r="B20" s="2"/>
      <c r="C20" s="2"/>
      <c r="D20" s="2"/>
      <c r="E20" s="7"/>
      <c r="F20" s="102" t="s">
        <v>55</v>
      </c>
      <c r="G20" s="106"/>
      <c r="H20" s="94"/>
      <c r="I20" s="92">
        <f>D14*(I17-I18)</f>
        <v>360.584222</v>
      </c>
      <c r="J20" s="94"/>
      <c r="K20" s="2"/>
      <c r="L20" s="7"/>
      <c r="M20" s="17" t="s">
        <v>34</v>
      </c>
      <c r="N20" s="40">
        <f>'集計'!B20</f>
        <v>132</v>
      </c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7" t="s">
        <v>35</v>
      </c>
      <c r="N21" s="40">
        <f>'集計'!B21</f>
        <v>8</v>
      </c>
    </row>
    <row r="22">
      <c r="A22" s="2"/>
      <c r="B22" s="4"/>
      <c r="C22" s="4"/>
      <c r="D22" s="4"/>
      <c r="E22" s="4"/>
      <c r="F22" s="4"/>
      <c r="G22" s="4"/>
      <c r="H22" s="4"/>
      <c r="I22" s="4"/>
      <c r="J22" s="2"/>
      <c r="K22" s="2"/>
      <c r="L22" s="7"/>
      <c r="M22" s="96" t="s">
        <v>58</v>
      </c>
      <c r="N22" s="123" t="str">
        <f>'集計'!B22</f>
        <v/>
      </c>
    </row>
    <row r="23">
      <c r="A23" s="7"/>
      <c r="B23" s="94">
        <v>825.0</v>
      </c>
      <c r="C23" s="14">
        <v>2.0</v>
      </c>
      <c r="D23" s="14">
        <v>3.0</v>
      </c>
      <c r="E23" s="109" t="s">
        <v>3</v>
      </c>
      <c r="F23" s="109">
        <v>1.0</v>
      </c>
      <c r="G23" s="109" t="s">
        <v>4</v>
      </c>
      <c r="H23" s="109" t="s">
        <v>60</v>
      </c>
      <c r="I23" s="110" t="s">
        <v>8</v>
      </c>
      <c r="J23" s="2"/>
      <c r="K23" s="2"/>
      <c r="L23" s="2"/>
      <c r="M23" s="4"/>
      <c r="N23" s="129">
        <f>'集計'!C23</f>
        <v>457.9648391</v>
      </c>
    </row>
    <row r="24">
      <c r="A24" s="7"/>
      <c r="B24" s="25">
        <v>2.0</v>
      </c>
      <c r="C24" s="112">
        <v>0.0</v>
      </c>
      <c r="E24" s="113"/>
      <c r="F24" s="114">
        <f t="shared" ref="F24:G24" si="2">F30-sum(F27:F29)</f>
        <v>0.9333445945</v>
      </c>
      <c r="G24" s="114">
        <f t="shared" si="2"/>
        <v>37.41747573</v>
      </c>
      <c r="H24" s="115">
        <f t="shared" ref="H24:H26" si="3">sum(H4:J4)</f>
        <v>2.067125645</v>
      </c>
      <c r="I24" s="118">
        <f>sum(C24:H26)</f>
        <v>46.8465174</v>
      </c>
      <c r="J24" s="2"/>
      <c r="K24" s="2"/>
      <c r="L24" s="7"/>
      <c r="M24" s="90" t="s">
        <v>52</v>
      </c>
      <c r="N24" s="23">
        <f>'集計'!B40</f>
        <v>212</v>
      </c>
    </row>
    <row r="25">
      <c r="A25" s="7"/>
      <c r="B25" s="25">
        <v>3.0</v>
      </c>
      <c r="E25" s="113"/>
      <c r="F25" s="50"/>
      <c r="G25" s="50"/>
      <c r="H25" s="115">
        <f t="shared" si="3"/>
        <v>6.428571429</v>
      </c>
      <c r="I25" s="50"/>
      <c r="J25" s="2"/>
      <c r="K25" s="2"/>
      <c r="L25" s="7"/>
      <c r="M25" s="90" t="s">
        <v>53</v>
      </c>
      <c r="N25" s="40">
        <f>'集計'!B41</f>
        <v>59</v>
      </c>
    </row>
    <row r="26">
      <c r="A26" s="7"/>
      <c r="B26" s="25" t="s">
        <v>3</v>
      </c>
      <c r="C26" s="125"/>
      <c r="D26" s="125"/>
      <c r="E26" s="126"/>
      <c r="F26" s="128"/>
      <c r="G26" s="128"/>
      <c r="H26" s="115">
        <f t="shared" si="3"/>
        <v>0</v>
      </c>
      <c r="I26" s="32"/>
      <c r="J26" s="2"/>
      <c r="K26" s="2"/>
      <c r="L26" s="7"/>
      <c r="M26" s="90" t="s">
        <v>54</v>
      </c>
      <c r="N26" s="40">
        <f>'集計'!B42</f>
        <v>84</v>
      </c>
    </row>
    <row r="27">
      <c r="A27" s="7"/>
      <c r="B27" s="131">
        <v>1.0</v>
      </c>
      <c r="C27" s="133">
        <f t="shared" ref="C27:C28" si="4">I27-sum(F27:H27)</f>
        <v>5</v>
      </c>
      <c r="D27" s="31"/>
      <c r="E27" s="134"/>
      <c r="F27" s="27"/>
      <c r="G27" s="110">
        <f>(N17-(N15-(N16-N13)))</f>
        <v>39</v>
      </c>
      <c r="H27" s="115">
        <f>sum(H3:J3)</f>
        <v>0</v>
      </c>
      <c r="I27" s="110">
        <f>(N14-N12)+(N17-(N15-(N16-N13)))</f>
        <v>44</v>
      </c>
      <c r="J27" s="2"/>
      <c r="K27" s="2"/>
      <c r="L27" s="7"/>
      <c r="M27" s="90" t="s">
        <v>56</v>
      </c>
      <c r="N27" s="40">
        <f>'集計'!B43</f>
        <v>71</v>
      </c>
    </row>
    <row r="28">
      <c r="A28" s="7"/>
      <c r="B28" s="131" t="s">
        <v>4</v>
      </c>
      <c r="C28" s="133">
        <f t="shared" si="4"/>
        <v>212.5679862</v>
      </c>
      <c r="D28" s="31"/>
      <c r="E28" s="134"/>
      <c r="F28" s="110">
        <f>N13</f>
        <v>106</v>
      </c>
      <c r="G28" s="27"/>
      <c r="H28" s="115">
        <f>sum(H7:J7)</f>
        <v>38.43201377</v>
      </c>
      <c r="I28" s="110">
        <f>N12+N13</f>
        <v>357</v>
      </c>
      <c r="J28" s="2"/>
      <c r="K28" s="2"/>
      <c r="L28" s="7"/>
      <c r="M28" s="90" t="s">
        <v>57</v>
      </c>
      <c r="N28" s="40">
        <f>'集計'!B44</f>
        <v>55</v>
      </c>
    </row>
    <row r="29">
      <c r="A29" s="7"/>
      <c r="B29" s="131" t="s">
        <v>60</v>
      </c>
      <c r="C29" s="138">
        <f t="shared" ref="C29:E29" si="5">sum(D8:D10)</f>
        <v>40.73641889</v>
      </c>
      <c r="D29" s="138">
        <f t="shared" si="5"/>
        <v>45.55351871</v>
      </c>
      <c r="E29" s="138">
        <f t="shared" si="5"/>
        <v>3.572815534</v>
      </c>
      <c r="F29" s="138">
        <f>sum(C8:C10)</f>
        <v>37.06665541</v>
      </c>
      <c r="G29" s="138">
        <f>sum(G8:G10)</f>
        <v>28.58252427</v>
      </c>
      <c r="H29" s="139">
        <f>sum(H8:J10)</f>
        <v>32.48806718</v>
      </c>
      <c r="I29" s="140">
        <f>sum(C29:H29)</f>
        <v>188</v>
      </c>
      <c r="J29" s="2"/>
      <c r="K29" s="2"/>
      <c r="L29" s="7"/>
      <c r="M29" s="90" t="s">
        <v>59</v>
      </c>
      <c r="N29" s="40">
        <f>'集計'!B45</f>
        <v>145</v>
      </c>
    </row>
    <row r="30">
      <c r="A30" s="7"/>
      <c r="B30" s="110" t="s">
        <v>8</v>
      </c>
      <c r="C30" s="141">
        <f>sum(C24:E29)</f>
        <v>307.4307394</v>
      </c>
      <c r="D30" s="31"/>
      <c r="E30" s="32"/>
      <c r="F30" s="94">
        <f>N16</f>
        <v>144</v>
      </c>
      <c r="G30" s="94">
        <f>N17</f>
        <v>105</v>
      </c>
      <c r="H30" s="85">
        <f>sum(H24:H29)</f>
        <v>79.41577802</v>
      </c>
      <c r="I30" s="94"/>
      <c r="J30" s="2"/>
      <c r="K30" s="2"/>
      <c r="L30" s="7"/>
      <c r="M30" s="90" t="s">
        <v>61</v>
      </c>
      <c r="N30" s="40">
        <f>'集計'!B46</f>
        <v>360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90" t="s">
        <v>62</v>
      </c>
      <c r="N31" s="40">
        <f>'集計'!B47</f>
        <v>462</v>
      </c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96" t="s">
        <v>63</v>
      </c>
      <c r="N32" s="123">
        <f>'集計'!B48</f>
        <v>140</v>
      </c>
    </row>
    <row r="33">
      <c r="N33" s="135"/>
    </row>
    <row r="34">
      <c r="N34" s="135"/>
    </row>
    <row r="35">
      <c r="N35" s="135"/>
    </row>
    <row r="36">
      <c r="N36" s="135"/>
    </row>
    <row r="37">
      <c r="N37" s="135"/>
    </row>
    <row r="38">
      <c r="N38" s="135"/>
    </row>
    <row r="39">
      <c r="N39" s="135"/>
    </row>
    <row r="40">
      <c r="N40" s="135"/>
    </row>
    <row r="41">
      <c r="N41" s="135"/>
    </row>
    <row r="42">
      <c r="N42" s="135"/>
    </row>
    <row r="43">
      <c r="N43" s="135"/>
    </row>
    <row r="44">
      <c r="N44" s="135"/>
    </row>
    <row r="45">
      <c r="N45" s="135"/>
    </row>
    <row r="46">
      <c r="N46" s="135"/>
    </row>
    <row r="47">
      <c r="N47" s="135"/>
    </row>
    <row r="48">
      <c r="N48" s="135"/>
    </row>
    <row r="49">
      <c r="N49" s="135"/>
    </row>
    <row r="50">
      <c r="N50" s="135"/>
    </row>
    <row r="51">
      <c r="N51" s="135"/>
    </row>
    <row r="52">
      <c r="N52" s="135"/>
    </row>
    <row r="53">
      <c r="N53" s="135"/>
    </row>
    <row r="54">
      <c r="N54" s="135"/>
    </row>
    <row r="55">
      <c r="N55" s="135"/>
    </row>
    <row r="56">
      <c r="N56" s="135"/>
    </row>
    <row r="57">
      <c r="N57" s="135"/>
    </row>
    <row r="58">
      <c r="N58" s="135"/>
    </row>
    <row r="59">
      <c r="N59" s="135"/>
    </row>
    <row r="60">
      <c r="N60" s="135"/>
    </row>
    <row r="61">
      <c r="N61" s="135"/>
    </row>
    <row r="62">
      <c r="N62" s="135"/>
    </row>
    <row r="63">
      <c r="N63" s="135"/>
    </row>
    <row r="64">
      <c r="N64" s="135"/>
    </row>
    <row r="65">
      <c r="N65" s="135"/>
    </row>
    <row r="66">
      <c r="N66" s="135"/>
    </row>
    <row r="67">
      <c r="N67" s="135"/>
    </row>
    <row r="68">
      <c r="N68" s="135"/>
    </row>
    <row r="69">
      <c r="N69" s="135"/>
    </row>
    <row r="70">
      <c r="N70" s="135"/>
    </row>
    <row r="71">
      <c r="N71" s="135"/>
    </row>
    <row r="72">
      <c r="N72" s="135"/>
    </row>
    <row r="73">
      <c r="N73" s="135"/>
    </row>
    <row r="74">
      <c r="N74" s="135"/>
    </row>
    <row r="75">
      <c r="N75" s="135"/>
    </row>
    <row r="76">
      <c r="N76" s="135"/>
    </row>
    <row r="77">
      <c r="N77" s="135"/>
    </row>
    <row r="78">
      <c r="N78" s="135"/>
    </row>
    <row r="79">
      <c r="N79" s="135"/>
    </row>
    <row r="80">
      <c r="N80" s="135"/>
    </row>
    <row r="81">
      <c r="N81" s="135"/>
    </row>
    <row r="82">
      <c r="N82" s="135"/>
    </row>
    <row r="83">
      <c r="N83" s="135"/>
    </row>
    <row r="84">
      <c r="N84" s="135"/>
    </row>
    <row r="85">
      <c r="N85" s="135"/>
    </row>
    <row r="86">
      <c r="N86" s="135"/>
    </row>
    <row r="87">
      <c r="N87" s="135"/>
    </row>
    <row r="88">
      <c r="N88" s="135"/>
    </row>
    <row r="89">
      <c r="N89" s="135"/>
    </row>
    <row r="90">
      <c r="N90" s="135"/>
    </row>
    <row r="91">
      <c r="N91" s="135"/>
    </row>
    <row r="92">
      <c r="N92" s="135"/>
    </row>
    <row r="93">
      <c r="N93" s="135"/>
    </row>
    <row r="94">
      <c r="N94" s="135"/>
    </row>
    <row r="95">
      <c r="N95" s="135"/>
    </row>
    <row r="96">
      <c r="N96" s="135"/>
    </row>
    <row r="97">
      <c r="N97" s="135"/>
    </row>
    <row r="98">
      <c r="N98" s="135"/>
    </row>
    <row r="99">
      <c r="N99" s="135"/>
    </row>
    <row r="100">
      <c r="N100" s="135"/>
    </row>
    <row r="101">
      <c r="N101" s="135"/>
    </row>
    <row r="102">
      <c r="N102" s="135"/>
    </row>
    <row r="103">
      <c r="N103" s="135"/>
    </row>
    <row r="104">
      <c r="N104" s="135"/>
    </row>
    <row r="105">
      <c r="N105" s="135"/>
    </row>
    <row r="106">
      <c r="N106" s="135"/>
    </row>
    <row r="107">
      <c r="N107" s="135"/>
    </row>
    <row r="108">
      <c r="N108" s="135"/>
    </row>
    <row r="109">
      <c r="N109" s="135"/>
    </row>
    <row r="110">
      <c r="N110" s="135"/>
    </row>
    <row r="111">
      <c r="N111" s="135"/>
    </row>
    <row r="112">
      <c r="N112" s="135"/>
    </row>
    <row r="113">
      <c r="N113" s="135"/>
    </row>
    <row r="114">
      <c r="N114" s="135"/>
    </row>
    <row r="115">
      <c r="N115" s="135"/>
    </row>
    <row r="116">
      <c r="N116" s="135"/>
    </row>
    <row r="117">
      <c r="N117" s="135"/>
    </row>
    <row r="118">
      <c r="N118" s="135"/>
    </row>
    <row r="119">
      <c r="N119" s="135"/>
    </row>
    <row r="120">
      <c r="N120" s="135"/>
    </row>
    <row r="121">
      <c r="N121" s="135"/>
    </row>
    <row r="122">
      <c r="N122" s="135"/>
    </row>
    <row r="123">
      <c r="N123" s="135"/>
    </row>
    <row r="124">
      <c r="N124" s="135"/>
    </row>
    <row r="125">
      <c r="N125" s="135"/>
    </row>
    <row r="126">
      <c r="N126" s="135"/>
    </row>
    <row r="127">
      <c r="N127" s="135"/>
    </row>
    <row r="128">
      <c r="N128" s="135"/>
    </row>
    <row r="129">
      <c r="N129" s="135"/>
    </row>
    <row r="130">
      <c r="N130" s="135"/>
    </row>
    <row r="131">
      <c r="N131" s="135"/>
    </row>
    <row r="132">
      <c r="N132" s="135"/>
    </row>
    <row r="133">
      <c r="N133" s="135"/>
    </row>
    <row r="134">
      <c r="N134" s="135"/>
    </row>
    <row r="135">
      <c r="N135" s="135"/>
    </row>
    <row r="136">
      <c r="N136" s="135"/>
    </row>
    <row r="137">
      <c r="N137" s="135"/>
    </row>
    <row r="138">
      <c r="N138" s="135"/>
    </row>
    <row r="139">
      <c r="N139" s="135"/>
    </row>
    <row r="140">
      <c r="N140" s="135"/>
    </row>
    <row r="141">
      <c r="N141" s="135"/>
    </row>
    <row r="142">
      <c r="N142" s="135"/>
    </row>
    <row r="143">
      <c r="N143" s="135"/>
    </row>
    <row r="144">
      <c r="N144" s="135"/>
    </row>
    <row r="145">
      <c r="N145" s="135"/>
    </row>
    <row r="146">
      <c r="N146" s="135"/>
    </row>
    <row r="147">
      <c r="N147" s="135"/>
    </row>
    <row r="148">
      <c r="N148" s="135"/>
    </row>
    <row r="149">
      <c r="N149" s="135"/>
    </row>
    <row r="150">
      <c r="N150" s="135"/>
    </row>
    <row r="151">
      <c r="N151" s="135"/>
    </row>
    <row r="152">
      <c r="N152" s="135"/>
    </row>
    <row r="153">
      <c r="N153" s="135"/>
    </row>
    <row r="154">
      <c r="N154" s="135"/>
    </row>
    <row r="155">
      <c r="N155" s="135"/>
    </row>
    <row r="156">
      <c r="N156" s="135"/>
    </row>
    <row r="157">
      <c r="N157" s="135"/>
    </row>
    <row r="158">
      <c r="N158" s="135"/>
    </row>
    <row r="159">
      <c r="N159" s="135"/>
    </row>
    <row r="160">
      <c r="N160" s="135"/>
    </row>
    <row r="161">
      <c r="N161" s="135"/>
    </row>
    <row r="162">
      <c r="N162" s="135"/>
    </row>
    <row r="163">
      <c r="N163" s="135"/>
    </row>
    <row r="164">
      <c r="N164" s="135"/>
    </row>
    <row r="165">
      <c r="N165" s="135"/>
    </row>
    <row r="166">
      <c r="N166" s="135"/>
    </row>
    <row r="167">
      <c r="N167" s="135"/>
    </row>
    <row r="168">
      <c r="N168" s="135"/>
    </row>
    <row r="169">
      <c r="N169" s="135"/>
    </row>
    <row r="170">
      <c r="N170" s="135"/>
    </row>
    <row r="171">
      <c r="N171" s="135"/>
    </row>
    <row r="172">
      <c r="N172" s="135"/>
    </row>
    <row r="173">
      <c r="N173" s="135"/>
    </row>
    <row r="174">
      <c r="N174" s="135"/>
    </row>
    <row r="175">
      <c r="N175" s="135"/>
    </row>
    <row r="176">
      <c r="N176" s="135"/>
    </row>
    <row r="177">
      <c r="N177" s="135"/>
    </row>
    <row r="178">
      <c r="N178" s="135"/>
    </row>
    <row r="179">
      <c r="N179" s="135"/>
    </row>
    <row r="180">
      <c r="N180" s="135"/>
    </row>
    <row r="181">
      <c r="N181" s="135"/>
    </row>
    <row r="182">
      <c r="N182" s="135"/>
    </row>
    <row r="183">
      <c r="N183" s="135"/>
    </row>
    <row r="184">
      <c r="N184" s="135"/>
    </row>
    <row r="185">
      <c r="N185" s="135"/>
    </row>
    <row r="186">
      <c r="N186" s="135"/>
    </row>
    <row r="187">
      <c r="N187" s="135"/>
    </row>
    <row r="188">
      <c r="N188" s="135"/>
    </row>
    <row r="189">
      <c r="N189" s="135"/>
    </row>
    <row r="190">
      <c r="N190" s="135"/>
    </row>
    <row r="191">
      <c r="N191" s="135"/>
    </row>
    <row r="192">
      <c r="N192" s="135"/>
    </row>
    <row r="193">
      <c r="N193" s="135"/>
    </row>
    <row r="194">
      <c r="N194" s="135"/>
    </row>
    <row r="195">
      <c r="N195" s="135"/>
    </row>
    <row r="196">
      <c r="N196" s="135"/>
    </row>
    <row r="197">
      <c r="N197" s="135"/>
    </row>
    <row r="198">
      <c r="N198" s="135"/>
    </row>
    <row r="199">
      <c r="N199" s="135"/>
    </row>
    <row r="200">
      <c r="N200" s="135"/>
    </row>
    <row r="201">
      <c r="N201" s="135"/>
    </row>
    <row r="202">
      <c r="N202" s="135"/>
    </row>
    <row r="203">
      <c r="N203" s="135"/>
    </row>
    <row r="204">
      <c r="N204" s="135"/>
    </row>
    <row r="205">
      <c r="N205" s="135"/>
    </row>
    <row r="206">
      <c r="N206" s="135"/>
    </row>
    <row r="207">
      <c r="N207" s="135"/>
    </row>
    <row r="208">
      <c r="N208" s="135"/>
    </row>
    <row r="209">
      <c r="N209" s="135"/>
    </row>
    <row r="210">
      <c r="N210" s="135"/>
    </row>
    <row r="211">
      <c r="N211" s="135"/>
    </row>
    <row r="212">
      <c r="N212" s="135"/>
    </row>
    <row r="213">
      <c r="N213" s="135"/>
    </row>
    <row r="214">
      <c r="N214" s="135"/>
    </row>
    <row r="215">
      <c r="N215" s="135"/>
    </row>
    <row r="216">
      <c r="N216" s="135"/>
    </row>
    <row r="217">
      <c r="N217" s="135"/>
    </row>
    <row r="218">
      <c r="N218" s="135"/>
    </row>
    <row r="219">
      <c r="N219" s="135"/>
    </row>
    <row r="220">
      <c r="N220" s="135"/>
    </row>
    <row r="221">
      <c r="N221" s="135"/>
    </row>
    <row r="222">
      <c r="N222" s="135"/>
    </row>
    <row r="223">
      <c r="N223" s="135"/>
    </row>
    <row r="224">
      <c r="N224" s="135"/>
    </row>
    <row r="225">
      <c r="N225" s="135"/>
    </row>
    <row r="226">
      <c r="N226" s="135"/>
    </row>
    <row r="227">
      <c r="N227" s="135"/>
    </row>
    <row r="228">
      <c r="N228" s="135"/>
    </row>
    <row r="229">
      <c r="N229" s="135"/>
    </row>
    <row r="230">
      <c r="N230" s="135"/>
    </row>
    <row r="231">
      <c r="N231" s="135"/>
    </row>
    <row r="232">
      <c r="N232" s="135"/>
    </row>
    <row r="233">
      <c r="N233" s="135"/>
    </row>
    <row r="234">
      <c r="N234" s="135"/>
    </row>
    <row r="235">
      <c r="N235" s="135"/>
    </row>
    <row r="236">
      <c r="N236" s="135"/>
    </row>
    <row r="237">
      <c r="N237" s="135"/>
    </row>
    <row r="238">
      <c r="N238" s="135"/>
    </row>
    <row r="239">
      <c r="N239" s="135"/>
    </row>
    <row r="240">
      <c r="N240" s="135"/>
    </row>
    <row r="241">
      <c r="N241" s="135"/>
    </row>
    <row r="242">
      <c r="N242" s="135"/>
    </row>
    <row r="243">
      <c r="N243" s="135"/>
    </row>
    <row r="244">
      <c r="N244" s="135"/>
    </row>
    <row r="245">
      <c r="N245" s="135"/>
    </row>
    <row r="246">
      <c r="N246" s="135"/>
    </row>
    <row r="247">
      <c r="N247" s="135"/>
    </row>
    <row r="248">
      <c r="N248" s="135"/>
    </row>
    <row r="249">
      <c r="N249" s="135"/>
    </row>
    <row r="250">
      <c r="N250" s="135"/>
    </row>
    <row r="251">
      <c r="N251" s="135"/>
    </row>
    <row r="252">
      <c r="N252" s="135"/>
    </row>
    <row r="253">
      <c r="N253" s="135"/>
    </row>
    <row r="254">
      <c r="N254" s="135"/>
    </row>
    <row r="255">
      <c r="N255" s="135"/>
    </row>
    <row r="256">
      <c r="N256" s="135"/>
    </row>
    <row r="257">
      <c r="N257" s="135"/>
    </row>
    <row r="258">
      <c r="N258" s="135"/>
    </row>
    <row r="259">
      <c r="N259" s="135"/>
    </row>
    <row r="260">
      <c r="N260" s="135"/>
    </row>
    <row r="261">
      <c r="N261" s="135"/>
    </row>
    <row r="262">
      <c r="N262" s="135"/>
    </row>
    <row r="263">
      <c r="N263" s="135"/>
    </row>
    <row r="264">
      <c r="N264" s="135"/>
    </row>
    <row r="265">
      <c r="N265" s="135"/>
    </row>
    <row r="266">
      <c r="N266" s="135"/>
    </row>
    <row r="267">
      <c r="N267" s="135"/>
    </row>
    <row r="268">
      <c r="N268" s="135"/>
    </row>
    <row r="269">
      <c r="N269" s="135"/>
    </row>
    <row r="270">
      <c r="N270" s="135"/>
    </row>
    <row r="271">
      <c r="N271" s="135"/>
    </row>
    <row r="272">
      <c r="N272" s="135"/>
    </row>
    <row r="273">
      <c r="N273" s="135"/>
    </row>
    <row r="274">
      <c r="N274" s="135"/>
    </row>
    <row r="275">
      <c r="N275" s="135"/>
    </row>
    <row r="276">
      <c r="N276" s="135"/>
    </row>
    <row r="277">
      <c r="N277" s="135"/>
    </row>
    <row r="278">
      <c r="N278" s="135"/>
    </row>
    <row r="279">
      <c r="N279" s="135"/>
    </row>
    <row r="280">
      <c r="N280" s="135"/>
    </row>
    <row r="281">
      <c r="N281" s="135"/>
    </row>
    <row r="282">
      <c r="N282" s="135"/>
    </row>
    <row r="283">
      <c r="N283" s="135"/>
    </row>
    <row r="284">
      <c r="N284" s="135"/>
    </row>
    <row r="285">
      <c r="N285" s="135"/>
    </row>
    <row r="286">
      <c r="N286" s="135"/>
    </row>
    <row r="287">
      <c r="N287" s="135"/>
    </row>
    <row r="288">
      <c r="N288" s="135"/>
    </row>
    <row r="289">
      <c r="N289" s="135"/>
    </row>
    <row r="290">
      <c r="N290" s="135"/>
    </row>
    <row r="291">
      <c r="N291" s="135"/>
    </row>
    <row r="292">
      <c r="N292" s="135"/>
    </row>
    <row r="293">
      <c r="N293" s="135"/>
    </row>
    <row r="294">
      <c r="N294" s="135"/>
    </row>
    <row r="295">
      <c r="N295" s="135"/>
    </row>
    <row r="296">
      <c r="N296" s="135"/>
    </row>
    <row r="297">
      <c r="N297" s="135"/>
    </row>
    <row r="298">
      <c r="N298" s="135"/>
    </row>
    <row r="299">
      <c r="N299" s="135"/>
    </row>
    <row r="300">
      <c r="N300" s="135"/>
    </row>
    <row r="301">
      <c r="N301" s="135"/>
    </row>
    <row r="302">
      <c r="N302" s="135"/>
    </row>
    <row r="303">
      <c r="N303" s="135"/>
    </row>
    <row r="304">
      <c r="N304" s="135"/>
    </row>
    <row r="305">
      <c r="N305" s="135"/>
    </row>
    <row r="306">
      <c r="N306" s="135"/>
    </row>
    <row r="307">
      <c r="N307" s="135"/>
    </row>
    <row r="308">
      <c r="N308" s="135"/>
    </row>
    <row r="309">
      <c r="N309" s="135"/>
    </row>
    <row r="310">
      <c r="N310" s="135"/>
    </row>
    <row r="311">
      <c r="N311" s="135"/>
    </row>
    <row r="312">
      <c r="N312" s="135"/>
    </row>
    <row r="313">
      <c r="N313" s="135"/>
    </row>
    <row r="314">
      <c r="N314" s="135"/>
    </row>
    <row r="315">
      <c r="N315" s="135"/>
    </row>
    <row r="316">
      <c r="N316" s="135"/>
    </row>
    <row r="317">
      <c r="N317" s="135"/>
    </row>
    <row r="318">
      <c r="N318" s="135"/>
    </row>
    <row r="319">
      <c r="N319" s="135"/>
    </row>
    <row r="320">
      <c r="N320" s="135"/>
    </row>
    <row r="321">
      <c r="N321" s="135"/>
    </row>
    <row r="322">
      <c r="N322" s="135"/>
    </row>
    <row r="323">
      <c r="N323" s="135"/>
    </row>
    <row r="324">
      <c r="N324" s="135"/>
    </row>
    <row r="325">
      <c r="N325" s="135"/>
    </row>
    <row r="326">
      <c r="N326" s="135"/>
    </row>
    <row r="327">
      <c r="N327" s="135"/>
    </row>
    <row r="328">
      <c r="N328" s="135"/>
    </row>
    <row r="329">
      <c r="N329" s="135"/>
    </row>
    <row r="330">
      <c r="N330" s="135"/>
    </row>
    <row r="331">
      <c r="N331" s="135"/>
    </row>
    <row r="332">
      <c r="N332" s="135"/>
    </row>
    <row r="333">
      <c r="N333" s="135"/>
    </row>
    <row r="334">
      <c r="N334" s="135"/>
    </row>
    <row r="335">
      <c r="N335" s="135"/>
    </row>
    <row r="336">
      <c r="N336" s="135"/>
    </row>
    <row r="337">
      <c r="N337" s="135"/>
    </row>
    <row r="338">
      <c r="N338" s="135"/>
    </row>
    <row r="339">
      <c r="N339" s="135"/>
    </row>
    <row r="340">
      <c r="N340" s="135"/>
    </row>
    <row r="341">
      <c r="N341" s="135"/>
    </row>
    <row r="342">
      <c r="N342" s="135"/>
    </row>
    <row r="343">
      <c r="N343" s="135"/>
    </row>
    <row r="344">
      <c r="N344" s="135"/>
    </row>
    <row r="345">
      <c r="N345" s="135"/>
    </row>
    <row r="346">
      <c r="N346" s="135"/>
    </row>
    <row r="347">
      <c r="N347" s="135"/>
    </row>
    <row r="348">
      <c r="N348" s="135"/>
    </row>
    <row r="349">
      <c r="N349" s="135"/>
    </row>
    <row r="350">
      <c r="N350" s="135"/>
    </row>
    <row r="351">
      <c r="N351" s="135"/>
    </row>
    <row r="352">
      <c r="N352" s="135"/>
    </row>
    <row r="353">
      <c r="N353" s="135"/>
    </row>
    <row r="354">
      <c r="N354" s="135"/>
    </row>
    <row r="355">
      <c r="N355" s="135"/>
    </row>
    <row r="356">
      <c r="N356" s="135"/>
    </row>
    <row r="357">
      <c r="N357" s="135"/>
    </row>
    <row r="358">
      <c r="N358" s="135"/>
    </row>
    <row r="359">
      <c r="N359" s="135"/>
    </row>
    <row r="360">
      <c r="N360" s="135"/>
    </row>
    <row r="361">
      <c r="N361" s="135"/>
    </row>
    <row r="362">
      <c r="N362" s="135"/>
    </row>
    <row r="363">
      <c r="N363" s="135"/>
    </row>
    <row r="364">
      <c r="N364" s="135"/>
    </row>
    <row r="365">
      <c r="N365" s="135"/>
    </row>
    <row r="366">
      <c r="N366" s="135"/>
    </row>
    <row r="367">
      <c r="N367" s="135"/>
    </row>
    <row r="368">
      <c r="N368" s="135"/>
    </row>
    <row r="369">
      <c r="N369" s="135"/>
    </row>
    <row r="370">
      <c r="N370" s="135"/>
    </row>
    <row r="371">
      <c r="N371" s="135"/>
    </row>
    <row r="372">
      <c r="N372" s="135"/>
    </row>
    <row r="373">
      <c r="N373" s="135"/>
    </row>
    <row r="374">
      <c r="N374" s="135"/>
    </row>
    <row r="375">
      <c r="N375" s="135"/>
    </row>
    <row r="376">
      <c r="N376" s="135"/>
    </row>
    <row r="377">
      <c r="N377" s="135"/>
    </row>
    <row r="378">
      <c r="N378" s="135"/>
    </row>
    <row r="379">
      <c r="N379" s="135"/>
    </row>
    <row r="380">
      <c r="N380" s="135"/>
    </row>
    <row r="381">
      <c r="N381" s="135"/>
    </row>
    <row r="382">
      <c r="N382" s="135"/>
    </row>
    <row r="383">
      <c r="N383" s="135"/>
    </row>
    <row r="384">
      <c r="N384" s="135"/>
    </row>
    <row r="385">
      <c r="N385" s="135"/>
    </row>
    <row r="386">
      <c r="N386" s="135"/>
    </row>
    <row r="387">
      <c r="N387" s="135"/>
    </row>
    <row r="388">
      <c r="N388" s="135"/>
    </row>
    <row r="389">
      <c r="N389" s="135"/>
    </row>
    <row r="390">
      <c r="N390" s="135"/>
    </row>
    <row r="391">
      <c r="N391" s="135"/>
    </row>
    <row r="392">
      <c r="N392" s="135"/>
    </row>
    <row r="393">
      <c r="N393" s="135"/>
    </row>
    <row r="394">
      <c r="N394" s="135"/>
    </row>
    <row r="395">
      <c r="N395" s="135"/>
    </row>
    <row r="396">
      <c r="N396" s="135"/>
    </row>
    <row r="397">
      <c r="N397" s="135"/>
    </row>
    <row r="398">
      <c r="N398" s="135"/>
    </row>
    <row r="399">
      <c r="N399" s="135"/>
    </row>
    <row r="400">
      <c r="N400" s="135"/>
    </row>
    <row r="401">
      <c r="N401" s="135"/>
    </row>
    <row r="402">
      <c r="N402" s="135"/>
    </row>
    <row r="403">
      <c r="N403" s="135"/>
    </row>
    <row r="404">
      <c r="N404" s="135"/>
    </row>
    <row r="405">
      <c r="N405" s="135"/>
    </row>
    <row r="406">
      <c r="N406" s="135"/>
    </row>
    <row r="407">
      <c r="N407" s="135"/>
    </row>
    <row r="408">
      <c r="N408" s="135"/>
    </row>
    <row r="409">
      <c r="N409" s="135"/>
    </row>
    <row r="410">
      <c r="N410" s="135"/>
    </row>
    <row r="411">
      <c r="N411" s="135"/>
    </row>
    <row r="412">
      <c r="N412" s="135"/>
    </row>
    <row r="413">
      <c r="N413" s="135"/>
    </row>
    <row r="414">
      <c r="N414" s="135"/>
    </row>
    <row r="415">
      <c r="N415" s="135"/>
    </row>
    <row r="416">
      <c r="N416" s="135"/>
    </row>
    <row r="417">
      <c r="N417" s="135"/>
    </row>
    <row r="418">
      <c r="N418" s="135"/>
    </row>
    <row r="419">
      <c r="N419" s="135"/>
    </row>
    <row r="420">
      <c r="N420" s="135"/>
    </row>
    <row r="421">
      <c r="N421" s="135"/>
    </row>
    <row r="422">
      <c r="N422" s="135"/>
    </row>
    <row r="423">
      <c r="N423" s="135"/>
    </row>
    <row r="424">
      <c r="N424" s="135"/>
    </row>
    <row r="425">
      <c r="N425" s="135"/>
    </row>
    <row r="426">
      <c r="N426" s="135"/>
    </row>
    <row r="427">
      <c r="N427" s="135"/>
    </row>
    <row r="428">
      <c r="N428" s="135"/>
    </row>
    <row r="429">
      <c r="N429" s="135"/>
    </row>
    <row r="430">
      <c r="N430" s="135"/>
    </row>
    <row r="431">
      <c r="N431" s="135"/>
    </row>
    <row r="432">
      <c r="N432" s="135"/>
    </row>
    <row r="433">
      <c r="N433" s="135"/>
    </row>
    <row r="434">
      <c r="N434" s="135"/>
    </row>
    <row r="435">
      <c r="N435" s="135"/>
    </row>
    <row r="436">
      <c r="N436" s="135"/>
    </row>
    <row r="437">
      <c r="N437" s="135"/>
    </row>
    <row r="438">
      <c r="N438" s="135"/>
    </row>
    <row r="439">
      <c r="N439" s="135"/>
    </row>
    <row r="440">
      <c r="N440" s="135"/>
    </row>
    <row r="441">
      <c r="N441" s="135"/>
    </row>
    <row r="442">
      <c r="N442" s="135"/>
    </row>
    <row r="443">
      <c r="N443" s="135"/>
    </row>
    <row r="444">
      <c r="N444" s="135"/>
    </row>
    <row r="445">
      <c r="N445" s="135"/>
    </row>
    <row r="446">
      <c r="N446" s="135"/>
    </row>
    <row r="447">
      <c r="N447" s="135"/>
    </row>
    <row r="448">
      <c r="N448" s="135"/>
    </row>
    <row r="449">
      <c r="N449" s="135"/>
    </row>
    <row r="450">
      <c r="N450" s="135"/>
    </row>
    <row r="451">
      <c r="N451" s="135"/>
    </row>
    <row r="452">
      <c r="N452" s="135"/>
    </row>
    <row r="453">
      <c r="N453" s="135"/>
    </row>
    <row r="454">
      <c r="N454" s="135"/>
    </row>
    <row r="455">
      <c r="N455" s="135"/>
    </row>
    <row r="456">
      <c r="N456" s="135"/>
    </row>
    <row r="457">
      <c r="N457" s="135"/>
    </row>
    <row r="458">
      <c r="N458" s="135"/>
    </row>
    <row r="459">
      <c r="N459" s="135"/>
    </row>
    <row r="460">
      <c r="N460" s="135"/>
    </row>
    <row r="461">
      <c r="N461" s="135"/>
    </row>
    <row r="462">
      <c r="N462" s="135"/>
    </row>
    <row r="463">
      <c r="N463" s="135"/>
    </row>
    <row r="464">
      <c r="N464" s="135"/>
    </row>
    <row r="465">
      <c r="N465" s="135"/>
    </row>
    <row r="466">
      <c r="N466" s="135"/>
    </row>
    <row r="467">
      <c r="N467" s="135"/>
    </row>
    <row r="468">
      <c r="N468" s="135"/>
    </row>
    <row r="469">
      <c r="N469" s="135"/>
    </row>
    <row r="470">
      <c r="N470" s="135"/>
    </row>
    <row r="471">
      <c r="N471" s="135"/>
    </row>
    <row r="472">
      <c r="N472" s="135"/>
    </row>
    <row r="473">
      <c r="N473" s="135"/>
    </row>
    <row r="474">
      <c r="N474" s="135"/>
    </row>
    <row r="475">
      <c r="N475" s="135"/>
    </row>
    <row r="476">
      <c r="N476" s="135"/>
    </row>
    <row r="477">
      <c r="N477" s="135"/>
    </row>
    <row r="478">
      <c r="N478" s="135"/>
    </row>
    <row r="479">
      <c r="N479" s="135"/>
    </row>
    <row r="480">
      <c r="N480" s="135"/>
    </row>
    <row r="481">
      <c r="N481" s="135"/>
    </row>
    <row r="482">
      <c r="N482" s="135"/>
    </row>
    <row r="483">
      <c r="N483" s="135"/>
    </row>
    <row r="484">
      <c r="N484" s="135"/>
    </row>
    <row r="485">
      <c r="N485" s="135"/>
    </row>
    <row r="486">
      <c r="N486" s="135"/>
    </row>
    <row r="487">
      <c r="N487" s="135"/>
    </row>
    <row r="488">
      <c r="N488" s="135"/>
    </row>
    <row r="489">
      <c r="N489" s="135"/>
    </row>
    <row r="490">
      <c r="N490" s="135"/>
    </row>
    <row r="491">
      <c r="N491" s="135"/>
    </row>
    <row r="492">
      <c r="N492" s="135"/>
    </row>
    <row r="493">
      <c r="N493" s="135"/>
    </row>
    <row r="494">
      <c r="N494" s="135"/>
    </row>
    <row r="495">
      <c r="N495" s="135"/>
    </row>
    <row r="496">
      <c r="N496" s="135"/>
    </row>
    <row r="497">
      <c r="N497" s="135"/>
    </row>
    <row r="498">
      <c r="N498" s="135"/>
    </row>
    <row r="499">
      <c r="N499" s="135"/>
    </row>
    <row r="500">
      <c r="N500" s="135"/>
    </row>
    <row r="501">
      <c r="N501" s="135"/>
    </row>
    <row r="502">
      <c r="N502" s="135"/>
    </row>
    <row r="503">
      <c r="N503" s="135"/>
    </row>
    <row r="504">
      <c r="N504" s="135"/>
    </row>
    <row r="505">
      <c r="N505" s="135"/>
    </row>
    <row r="506">
      <c r="N506" s="135"/>
    </row>
    <row r="507">
      <c r="N507" s="135"/>
    </row>
    <row r="508">
      <c r="N508" s="135"/>
    </row>
    <row r="509">
      <c r="N509" s="135"/>
    </row>
    <row r="510">
      <c r="N510" s="135"/>
    </row>
    <row r="511">
      <c r="N511" s="135"/>
    </row>
    <row r="512">
      <c r="N512" s="135"/>
    </row>
    <row r="513">
      <c r="N513" s="135"/>
    </row>
    <row r="514">
      <c r="N514" s="135"/>
    </row>
    <row r="515">
      <c r="N515" s="135"/>
    </row>
    <row r="516">
      <c r="N516" s="135"/>
    </row>
    <row r="517">
      <c r="N517" s="135"/>
    </row>
    <row r="518">
      <c r="N518" s="135"/>
    </row>
    <row r="519">
      <c r="N519" s="135"/>
    </row>
    <row r="520">
      <c r="N520" s="135"/>
    </row>
    <row r="521">
      <c r="N521" s="135"/>
    </row>
    <row r="522">
      <c r="N522" s="135"/>
    </row>
    <row r="523">
      <c r="N523" s="135"/>
    </row>
    <row r="524">
      <c r="N524" s="135"/>
    </row>
    <row r="525">
      <c r="N525" s="135"/>
    </row>
    <row r="526">
      <c r="N526" s="135"/>
    </row>
    <row r="527">
      <c r="N527" s="135"/>
    </row>
    <row r="528">
      <c r="N528" s="135"/>
    </row>
    <row r="529">
      <c r="N529" s="135"/>
    </row>
    <row r="530">
      <c r="N530" s="135"/>
    </row>
    <row r="531">
      <c r="N531" s="135"/>
    </row>
    <row r="532">
      <c r="N532" s="135"/>
    </row>
    <row r="533">
      <c r="N533" s="135"/>
    </row>
    <row r="534">
      <c r="N534" s="135"/>
    </row>
    <row r="535">
      <c r="N535" s="135"/>
    </row>
    <row r="536">
      <c r="N536" s="135"/>
    </row>
    <row r="537">
      <c r="N537" s="135"/>
    </row>
    <row r="538">
      <c r="N538" s="135"/>
    </row>
    <row r="539">
      <c r="N539" s="135"/>
    </row>
    <row r="540">
      <c r="N540" s="135"/>
    </row>
    <row r="541">
      <c r="N541" s="135"/>
    </row>
    <row r="542">
      <c r="N542" s="135"/>
    </row>
    <row r="543">
      <c r="N543" s="135"/>
    </row>
    <row r="544">
      <c r="N544" s="135"/>
    </row>
    <row r="545">
      <c r="N545" s="135"/>
    </row>
    <row r="546">
      <c r="N546" s="135"/>
    </row>
    <row r="547">
      <c r="N547" s="135"/>
    </row>
    <row r="548">
      <c r="N548" s="135"/>
    </row>
    <row r="549">
      <c r="N549" s="135"/>
    </row>
    <row r="550">
      <c r="N550" s="135"/>
    </row>
    <row r="551">
      <c r="N551" s="135"/>
    </row>
    <row r="552">
      <c r="N552" s="135"/>
    </row>
    <row r="553">
      <c r="N553" s="135"/>
    </row>
    <row r="554">
      <c r="N554" s="135"/>
    </row>
    <row r="555">
      <c r="N555" s="135"/>
    </row>
    <row r="556">
      <c r="N556" s="135"/>
    </row>
    <row r="557">
      <c r="N557" s="135"/>
    </row>
    <row r="558">
      <c r="N558" s="135"/>
    </row>
    <row r="559">
      <c r="N559" s="135"/>
    </row>
    <row r="560">
      <c r="N560" s="135"/>
    </row>
    <row r="561">
      <c r="N561" s="135"/>
    </row>
    <row r="562">
      <c r="N562" s="135"/>
    </row>
    <row r="563">
      <c r="N563" s="135"/>
    </row>
    <row r="564">
      <c r="N564" s="135"/>
    </row>
    <row r="565">
      <c r="N565" s="135"/>
    </row>
    <row r="566">
      <c r="N566" s="135"/>
    </row>
    <row r="567">
      <c r="N567" s="135"/>
    </row>
    <row r="568">
      <c r="N568" s="135"/>
    </row>
    <row r="569">
      <c r="N569" s="135"/>
    </row>
    <row r="570">
      <c r="N570" s="135"/>
    </row>
    <row r="571">
      <c r="N571" s="135"/>
    </row>
    <row r="572">
      <c r="N572" s="135"/>
    </row>
    <row r="573">
      <c r="N573" s="135"/>
    </row>
    <row r="574">
      <c r="N574" s="135"/>
    </row>
    <row r="575">
      <c r="N575" s="135"/>
    </row>
    <row r="576">
      <c r="N576" s="135"/>
    </row>
    <row r="577">
      <c r="N577" s="135"/>
    </row>
    <row r="578">
      <c r="N578" s="135"/>
    </row>
    <row r="579">
      <c r="N579" s="135"/>
    </row>
    <row r="580">
      <c r="N580" s="135"/>
    </row>
    <row r="581">
      <c r="N581" s="135"/>
    </row>
    <row r="582">
      <c r="N582" s="135"/>
    </row>
    <row r="583">
      <c r="N583" s="135"/>
    </row>
    <row r="584">
      <c r="N584" s="135"/>
    </row>
    <row r="585">
      <c r="N585" s="135"/>
    </row>
    <row r="586">
      <c r="N586" s="135"/>
    </row>
    <row r="587">
      <c r="N587" s="135"/>
    </row>
    <row r="588">
      <c r="N588" s="135"/>
    </row>
    <row r="589">
      <c r="N589" s="135"/>
    </row>
    <row r="590">
      <c r="N590" s="135"/>
    </row>
    <row r="591">
      <c r="N591" s="135"/>
    </row>
    <row r="592">
      <c r="N592" s="135"/>
    </row>
    <row r="593">
      <c r="N593" s="135"/>
    </row>
    <row r="594">
      <c r="N594" s="135"/>
    </row>
    <row r="595">
      <c r="N595" s="135"/>
    </row>
    <row r="596">
      <c r="N596" s="135"/>
    </row>
    <row r="597">
      <c r="N597" s="135"/>
    </row>
    <row r="598">
      <c r="N598" s="135"/>
    </row>
    <row r="599">
      <c r="N599" s="135"/>
    </row>
    <row r="600">
      <c r="N600" s="135"/>
    </row>
    <row r="601">
      <c r="N601" s="135"/>
    </row>
    <row r="602">
      <c r="N602" s="135"/>
    </row>
    <row r="603">
      <c r="N603" s="135"/>
    </row>
    <row r="604">
      <c r="N604" s="135"/>
    </row>
    <row r="605">
      <c r="N605" s="135"/>
    </row>
    <row r="606">
      <c r="N606" s="135"/>
    </row>
    <row r="607">
      <c r="N607" s="135"/>
    </row>
    <row r="608">
      <c r="N608" s="135"/>
    </row>
    <row r="609">
      <c r="N609" s="135"/>
    </row>
    <row r="610">
      <c r="N610" s="135"/>
    </row>
    <row r="611">
      <c r="N611" s="135"/>
    </row>
    <row r="612">
      <c r="N612" s="135"/>
    </row>
    <row r="613">
      <c r="N613" s="135"/>
    </row>
    <row r="614">
      <c r="N614" s="135"/>
    </row>
    <row r="615">
      <c r="N615" s="135"/>
    </row>
    <row r="616">
      <c r="N616" s="135"/>
    </row>
    <row r="617">
      <c r="N617" s="135"/>
    </row>
    <row r="618">
      <c r="N618" s="135"/>
    </row>
    <row r="619">
      <c r="N619" s="135"/>
    </row>
    <row r="620">
      <c r="N620" s="135"/>
    </row>
    <row r="621">
      <c r="N621" s="135"/>
    </row>
    <row r="622">
      <c r="N622" s="135"/>
    </row>
    <row r="623">
      <c r="N623" s="135"/>
    </row>
    <row r="624">
      <c r="N624" s="135"/>
    </row>
    <row r="625">
      <c r="N625" s="135"/>
    </row>
    <row r="626">
      <c r="N626" s="135"/>
    </row>
    <row r="627">
      <c r="N627" s="135"/>
    </row>
    <row r="628">
      <c r="N628" s="135"/>
    </row>
    <row r="629">
      <c r="N629" s="135"/>
    </row>
    <row r="630">
      <c r="N630" s="135"/>
    </row>
    <row r="631">
      <c r="N631" s="135"/>
    </row>
    <row r="632">
      <c r="N632" s="135"/>
    </row>
    <row r="633">
      <c r="N633" s="135"/>
    </row>
    <row r="634">
      <c r="N634" s="135"/>
    </row>
    <row r="635">
      <c r="N635" s="135"/>
    </row>
    <row r="636">
      <c r="N636" s="135"/>
    </row>
    <row r="637">
      <c r="N637" s="135"/>
    </row>
    <row r="638">
      <c r="N638" s="135"/>
    </row>
    <row r="639">
      <c r="N639" s="135"/>
    </row>
    <row r="640">
      <c r="N640" s="135"/>
    </row>
    <row r="641">
      <c r="N641" s="135"/>
    </row>
    <row r="642">
      <c r="N642" s="135"/>
    </row>
    <row r="643">
      <c r="N643" s="135"/>
    </row>
    <row r="644">
      <c r="N644" s="135"/>
    </row>
    <row r="645">
      <c r="N645" s="135"/>
    </row>
    <row r="646">
      <c r="N646" s="135"/>
    </row>
    <row r="647">
      <c r="N647" s="135"/>
    </row>
    <row r="648">
      <c r="N648" s="135"/>
    </row>
    <row r="649">
      <c r="N649" s="135"/>
    </row>
    <row r="650">
      <c r="N650" s="135"/>
    </row>
    <row r="651">
      <c r="N651" s="135"/>
    </row>
    <row r="652">
      <c r="N652" s="135"/>
    </row>
    <row r="653">
      <c r="N653" s="135"/>
    </row>
    <row r="654">
      <c r="N654" s="135"/>
    </row>
    <row r="655">
      <c r="N655" s="135"/>
    </row>
    <row r="656">
      <c r="N656" s="135"/>
    </row>
    <row r="657">
      <c r="N657" s="135"/>
    </row>
    <row r="658">
      <c r="N658" s="135"/>
    </row>
    <row r="659">
      <c r="N659" s="135"/>
    </row>
    <row r="660">
      <c r="N660" s="135"/>
    </row>
    <row r="661">
      <c r="N661" s="135"/>
    </row>
    <row r="662">
      <c r="N662" s="135"/>
    </row>
    <row r="663">
      <c r="N663" s="135"/>
    </row>
    <row r="664">
      <c r="N664" s="135"/>
    </row>
    <row r="665">
      <c r="N665" s="135"/>
    </row>
    <row r="666">
      <c r="N666" s="135"/>
    </row>
    <row r="667">
      <c r="N667" s="135"/>
    </row>
    <row r="668">
      <c r="N668" s="135"/>
    </row>
    <row r="669">
      <c r="N669" s="135"/>
    </row>
    <row r="670">
      <c r="N670" s="135"/>
    </row>
    <row r="671">
      <c r="N671" s="135"/>
    </row>
    <row r="672">
      <c r="N672" s="135"/>
    </row>
    <row r="673">
      <c r="N673" s="135"/>
    </row>
    <row r="674">
      <c r="N674" s="135"/>
    </row>
    <row r="675">
      <c r="N675" s="135"/>
    </row>
    <row r="676">
      <c r="N676" s="135"/>
    </row>
    <row r="677">
      <c r="N677" s="135"/>
    </row>
    <row r="678">
      <c r="N678" s="135"/>
    </row>
    <row r="679">
      <c r="N679" s="135"/>
    </row>
    <row r="680">
      <c r="N680" s="135"/>
    </row>
    <row r="681">
      <c r="N681" s="135"/>
    </row>
    <row r="682">
      <c r="N682" s="135"/>
    </row>
    <row r="683">
      <c r="N683" s="135"/>
    </row>
    <row r="684">
      <c r="N684" s="135"/>
    </row>
    <row r="685">
      <c r="N685" s="135"/>
    </row>
    <row r="686">
      <c r="N686" s="135"/>
    </row>
    <row r="687">
      <c r="N687" s="135"/>
    </row>
    <row r="688">
      <c r="N688" s="135"/>
    </row>
    <row r="689">
      <c r="N689" s="135"/>
    </row>
    <row r="690">
      <c r="N690" s="135"/>
    </row>
    <row r="691">
      <c r="N691" s="135"/>
    </row>
    <row r="692">
      <c r="N692" s="135"/>
    </row>
    <row r="693">
      <c r="N693" s="135"/>
    </row>
    <row r="694">
      <c r="N694" s="135"/>
    </row>
    <row r="695">
      <c r="N695" s="135"/>
    </row>
    <row r="696">
      <c r="N696" s="135"/>
    </row>
    <row r="697">
      <c r="N697" s="135"/>
    </row>
    <row r="698">
      <c r="N698" s="135"/>
    </row>
    <row r="699">
      <c r="N699" s="135"/>
    </row>
    <row r="700">
      <c r="N700" s="135"/>
    </row>
    <row r="701">
      <c r="N701" s="135"/>
    </row>
    <row r="702">
      <c r="N702" s="135"/>
    </row>
    <row r="703">
      <c r="N703" s="135"/>
    </row>
    <row r="704">
      <c r="N704" s="135"/>
    </row>
    <row r="705">
      <c r="N705" s="135"/>
    </row>
    <row r="706">
      <c r="N706" s="135"/>
    </row>
    <row r="707">
      <c r="N707" s="135"/>
    </row>
    <row r="708">
      <c r="N708" s="135"/>
    </row>
    <row r="709">
      <c r="N709" s="135"/>
    </row>
    <row r="710">
      <c r="N710" s="135"/>
    </row>
    <row r="711">
      <c r="N711" s="135"/>
    </row>
    <row r="712">
      <c r="N712" s="135"/>
    </row>
    <row r="713">
      <c r="N713" s="135"/>
    </row>
    <row r="714">
      <c r="N714" s="135"/>
    </row>
    <row r="715">
      <c r="N715" s="135"/>
    </row>
    <row r="716">
      <c r="N716" s="135"/>
    </row>
    <row r="717">
      <c r="N717" s="135"/>
    </row>
    <row r="718">
      <c r="N718" s="135"/>
    </row>
    <row r="719">
      <c r="N719" s="135"/>
    </row>
    <row r="720">
      <c r="N720" s="135"/>
    </row>
    <row r="721">
      <c r="N721" s="135"/>
    </row>
    <row r="722">
      <c r="N722" s="135"/>
    </row>
    <row r="723">
      <c r="N723" s="135"/>
    </row>
    <row r="724">
      <c r="N724" s="135"/>
    </row>
    <row r="725">
      <c r="N725" s="135"/>
    </row>
    <row r="726">
      <c r="N726" s="135"/>
    </row>
    <row r="727">
      <c r="N727" s="135"/>
    </row>
    <row r="728">
      <c r="N728" s="135"/>
    </row>
    <row r="729">
      <c r="N729" s="135"/>
    </row>
    <row r="730">
      <c r="N730" s="135"/>
    </row>
    <row r="731">
      <c r="N731" s="135"/>
    </row>
    <row r="732">
      <c r="N732" s="135"/>
    </row>
    <row r="733">
      <c r="N733" s="135"/>
    </row>
    <row r="734">
      <c r="N734" s="135"/>
    </row>
    <row r="735">
      <c r="N735" s="135"/>
    </row>
    <row r="736">
      <c r="N736" s="135"/>
    </row>
    <row r="737">
      <c r="N737" s="135"/>
    </row>
    <row r="738">
      <c r="N738" s="135"/>
    </row>
    <row r="739">
      <c r="N739" s="135"/>
    </row>
    <row r="740">
      <c r="N740" s="135"/>
    </row>
    <row r="741">
      <c r="N741" s="135"/>
    </row>
    <row r="742">
      <c r="N742" s="135"/>
    </row>
    <row r="743">
      <c r="N743" s="135"/>
    </row>
    <row r="744">
      <c r="N744" s="135"/>
    </row>
    <row r="745">
      <c r="N745" s="135"/>
    </row>
    <row r="746">
      <c r="N746" s="135"/>
    </row>
    <row r="747">
      <c r="N747" s="135"/>
    </row>
    <row r="748">
      <c r="N748" s="135"/>
    </row>
    <row r="749">
      <c r="N749" s="135"/>
    </row>
    <row r="750">
      <c r="N750" s="135"/>
    </row>
    <row r="751">
      <c r="N751" s="135"/>
    </row>
    <row r="752">
      <c r="N752" s="135"/>
    </row>
    <row r="753">
      <c r="N753" s="135"/>
    </row>
    <row r="754">
      <c r="N754" s="135"/>
    </row>
    <row r="755">
      <c r="N755" s="135"/>
    </row>
    <row r="756">
      <c r="N756" s="135"/>
    </row>
    <row r="757">
      <c r="N757" s="135"/>
    </row>
    <row r="758">
      <c r="N758" s="135"/>
    </row>
    <row r="759">
      <c r="N759" s="135"/>
    </row>
    <row r="760">
      <c r="N760" s="135"/>
    </row>
    <row r="761">
      <c r="N761" s="135"/>
    </row>
    <row r="762">
      <c r="N762" s="135"/>
    </row>
    <row r="763">
      <c r="N763" s="135"/>
    </row>
    <row r="764">
      <c r="N764" s="135"/>
    </row>
    <row r="765">
      <c r="N765" s="135"/>
    </row>
    <row r="766">
      <c r="N766" s="135"/>
    </row>
    <row r="767">
      <c r="N767" s="135"/>
    </row>
    <row r="768">
      <c r="N768" s="135"/>
    </row>
    <row r="769">
      <c r="N769" s="135"/>
    </row>
    <row r="770">
      <c r="N770" s="135"/>
    </row>
    <row r="771">
      <c r="N771" s="135"/>
    </row>
    <row r="772">
      <c r="N772" s="135"/>
    </row>
    <row r="773">
      <c r="N773" s="135"/>
    </row>
    <row r="774">
      <c r="N774" s="135"/>
    </row>
    <row r="775">
      <c r="N775" s="135"/>
    </row>
    <row r="776">
      <c r="N776" s="135"/>
    </row>
    <row r="777">
      <c r="N777" s="135"/>
    </row>
    <row r="778">
      <c r="N778" s="135"/>
    </row>
    <row r="779">
      <c r="N779" s="135"/>
    </row>
    <row r="780">
      <c r="N780" s="135"/>
    </row>
    <row r="781">
      <c r="N781" s="135"/>
    </row>
    <row r="782">
      <c r="N782" s="135"/>
    </row>
    <row r="783">
      <c r="N783" s="135"/>
    </row>
    <row r="784">
      <c r="N784" s="135"/>
    </row>
    <row r="785">
      <c r="N785" s="135"/>
    </row>
    <row r="786">
      <c r="N786" s="135"/>
    </row>
    <row r="787">
      <c r="N787" s="135"/>
    </row>
    <row r="788">
      <c r="N788" s="135"/>
    </row>
    <row r="789">
      <c r="N789" s="135"/>
    </row>
    <row r="790">
      <c r="N790" s="135"/>
    </row>
    <row r="791">
      <c r="N791" s="135"/>
    </row>
    <row r="792">
      <c r="N792" s="135"/>
    </row>
    <row r="793">
      <c r="N793" s="135"/>
    </row>
    <row r="794">
      <c r="N794" s="135"/>
    </row>
    <row r="795">
      <c r="N795" s="135"/>
    </row>
    <row r="796">
      <c r="N796" s="135"/>
    </row>
    <row r="797">
      <c r="N797" s="135"/>
    </row>
    <row r="798">
      <c r="N798" s="135"/>
    </row>
    <row r="799">
      <c r="N799" s="135"/>
    </row>
    <row r="800">
      <c r="N800" s="135"/>
    </row>
    <row r="801">
      <c r="N801" s="135"/>
    </row>
    <row r="802">
      <c r="N802" s="135"/>
    </row>
    <row r="803">
      <c r="N803" s="135"/>
    </row>
    <row r="804">
      <c r="N804" s="135"/>
    </row>
    <row r="805">
      <c r="N805" s="135"/>
    </row>
    <row r="806">
      <c r="N806" s="135"/>
    </row>
    <row r="807">
      <c r="N807" s="135"/>
    </row>
    <row r="808">
      <c r="N808" s="135"/>
    </row>
    <row r="809">
      <c r="N809" s="135"/>
    </row>
    <row r="810">
      <c r="N810" s="135"/>
    </row>
    <row r="811">
      <c r="N811" s="135"/>
    </row>
    <row r="812">
      <c r="N812" s="135"/>
    </row>
    <row r="813">
      <c r="N813" s="135"/>
    </row>
    <row r="814">
      <c r="N814" s="135"/>
    </row>
    <row r="815">
      <c r="N815" s="135"/>
    </row>
    <row r="816">
      <c r="N816" s="135"/>
    </row>
    <row r="817">
      <c r="N817" s="135"/>
    </row>
    <row r="818">
      <c r="N818" s="135"/>
    </row>
    <row r="819">
      <c r="N819" s="135"/>
    </row>
    <row r="820">
      <c r="N820" s="135"/>
    </row>
    <row r="821">
      <c r="N821" s="135"/>
    </row>
    <row r="822">
      <c r="N822" s="135"/>
    </row>
    <row r="823">
      <c r="N823" s="135"/>
    </row>
    <row r="824">
      <c r="N824" s="135"/>
    </row>
    <row r="825">
      <c r="N825" s="135"/>
    </row>
    <row r="826">
      <c r="N826" s="135"/>
    </row>
    <row r="827">
      <c r="N827" s="135"/>
    </row>
    <row r="828">
      <c r="N828" s="135"/>
    </row>
    <row r="829">
      <c r="N829" s="135"/>
    </row>
    <row r="830">
      <c r="N830" s="135"/>
    </row>
    <row r="831">
      <c r="N831" s="135"/>
    </row>
    <row r="832">
      <c r="N832" s="135"/>
    </row>
    <row r="833">
      <c r="N833" s="135"/>
    </row>
    <row r="834">
      <c r="N834" s="135"/>
    </row>
    <row r="835">
      <c r="N835" s="135"/>
    </row>
    <row r="836">
      <c r="N836" s="135"/>
    </row>
    <row r="837">
      <c r="N837" s="135"/>
    </row>
    <row r="838">
      <c r="N838" s="135"/>
    </row>
    <row r="839">
      <c r="N839" s="135"/>
    </row>
    <row r="840">
      <c r="N840" s="135"/>
    </row>
    <row r="841">
      <c r="N841" s="135"/>
    </row>
    <row r="842">
      <c r="N842" s="135"/>
    </row>
    <row r="843">
      <c r="N843" s="135"/>
    </row>
    <row r="844">
      <c r="N844" s="135"/>
    </row>
    <row r="845">
      <c r="N845" s="135"/>
    </row>
    <row r="846">
      <c r="N846" s="135"/>
    </row>
    <row r="847">
      <c r="N847" s="135"/>
    </row>
    <row r="848">
      <c r="N848" s="135"/>
    </row>
    <row r="849">
      <c r="N849" s="135"/>
    </row>
    <row r="850">
      <c r="N850" s="135"/>
    </row>
    <row r="851">
      <c r="N851" s="135"/>
    </row>
    <row r="852">
      <c r="N852" s="135"/>
    </row>
    <row r="853">
      <c r="N853" s="135"/>
    </row>
    <row r="854">
      <c r="N854" s="135"/>
    </row>
    <row r="855">
      <c r="N855" s="135"/>
    </row>
    <row r="856">
      <c r="N856" s="135"/>
    </row>
    <row r="857">
      <c r="N857" s="135"/>
    </row>
    <row r="858">
      <c r="N858" s="135"/>
    </row>
    <row r="859">
      <c r="N859" s="135"/>
    </row>
    <row r="860">
      <c r="N860" s="135"/>
    </row>
    <row r="861">
      <c r="N861" s="135"/>
    </row>
    <row r="862">
      <c r="N862" s="135"/>
    </row>
    <row r="863">
      <c r="N863" s="135"/>
    </row>
    <row r="864">
      <c r="N864" s="135"/>
    </row>
    <row r="865">
      <c r="N865" s="135"/>
    </row>
    <row r="866">
      <c r="N866" s="135"/>
    </row>
    <row r="867">
      <c r="N867" s="135"/>
    </row>
    <row r="868">
      <c r="N868" s="135"/>
    </row>
    <row r="869">
      <c r="N869" s="135"/>
    </row>
    <row r="870">
      <c r="N870" s="135"/>
    </row>
    <row r="871">
      <c r="N871" s="135"/>
    </row>
    <row r="872">
      <c r="N872" s="135"/>
    </row>
    <row r="873">
      <c r="N873" s="135"/>
    </row>
    <row r="874">
      <c r="N874" s="135"/>
    </row>
    <row r="875">
      <c r="N875" s="135"/>
    </row>
    <row r="876">
      <c r="N876" s="135"/>
    </row>
    <row r="877">
      <c r="N877" s="135"/>
    </row>
    <row r="878">
      <c r="N878" s="135"/>
    </row>
    <row r="879">
      <c r="N879" s="135"/>
    </row>
    <row r="880">
      <c r="N880" s="135"/>
    </row>
    <row r="881">
      <c r="N881" s="135"/>
    </row>
    <row r="882">
      <c r="N882" s="135"/>
    </row>
    <row r="883">
      <c r="N883" s="135"/>
    </row>
    <row r="884">
      <c r="N884" s="135"/>
    </row>
    <row r="885">
      <c r="N885" s="135"/>
    </row>
    <row r="886">
      <c r="N886" s="135"/>
    </row>
    <row r="887">
      <c r="N887" s="135"/>
    </row>
    <row r="888">
      <c r="N888" s="135"/>
    </row>
    <row r="889">
      <c r="N889" s="135"/>
    </row>
    <row r="890">
      <c r="N890" s="135"/>
    </row>
    <row r="891">
      <c r="N891" s="135"/>
    </row>
    <row r="892">
      <c r="N892" s="135"/>
    </row>
    <row r="893">
      <c r="N893" s="135"/>
    </row>
    <row r="894">
      <c r="N894" s="135"/>
    </row>
    <row r="895">
      <c r="N895" s="135"/>
    </row>
    <row r="896">
      <c r="N896" s="135"/>
    </row>
    <row r="897">
      <c r="N897" s="135"/>
    </row>
    <row r="898">
      <c r="N898" s="135"/>
    </row>
    <row r="899">
      <c r="N899" s="135"/>
    </row>
    <row r="900">
      <c r="N900" s="135"/>
    </row>
    <row r="901">
      <c r="N901" s="135"/>
    </row>
    <row r="902">
      <c r="N902" s="135"/>
    </row>
    <row r="903">
      <c r="N903" s="135"/>
    </row>
    <row r="904">
      <c r="N904" s="135"/>
    </row>
    <row r="905">
      <c r="N905" s="135"/>
    </row>
    <row r="906">
      <c r="N906" s="135"/>
    </row>
    <row r="907">
      <c r="N907" s="135"/>
    </row>
    <row r="908">
      <c r="N908" s="135"/>
    </row>
    <row r="909">
      <c r="N909" s="135"/>
    </row>
    <row r="910">
      <c r="N910" s="135"/>
    </row>
    <row r="911">
      <c r="N911" s="135"/>
    </row>
    <row r="912">
      <c r="N912" s="135"/>
    </row>
    <row r="913">
      <c r="N913" s="135"/>
    </row>
    <row r="914">
      <c r="N914" s="135"/>
    </row>
    <row r="915">
      <c r="N915" s="135"/>
    </row>
    <row r="916">
      <c r="N916" s="135"/>
    </row>
    <row r="917">
      <c r="N917" s="135"/>
    </row>
    <row r="918">
      <c r="N918" s="135"/>
    </row>
    <row r="919">
      <c r="N919" s="135"/>
    </row>
    <row r="920">
      <c r="N920" s="135"/>
    </row>
    <row r="921">
      <c r="N921" s="135"/>
    </row>
    <row r="922">
      <c r="N922" s="135"/>
    </row>
    <row r="923">
      <c r="N923" s="135"/>
    </row>
    <row r="924">
      <c r="N924" s="135"/>
    </row>
    <row r="925">
      <c r="N925" s="135"/>
    </row>
    <row r="926">
      <c r="N926" s="135"/>
    </row>
    <row r="927">
      <c r="N927" s="135"/>
    </row>
    <row r="928">
      <c r="N928" s="135"/>
    </row>
    <row r="929">
      <c r="N929" s="135"/>
    </row>
    <row r="930">
      <c r="N930" s="135"/>
    </row>
    <row r="931">
      <c r="N931" s="135"/>
    </row>
    <row r="932">
      <c r="N932" s="135"/>
    </row>
    <row r="933">
      <c r="N933" s="135"/>
    </row>
    <row r="934">
      <c r="N934" s="135"/>
    </row>
    <row r="935">
      <c r="N935" s="135"/>
    </row>
    <row r="936">
      <c r="N936" s="135"/>
    </row>
    <row r="937">
      <c r="N937" s="135"/>
    </row>
    <row r="938">
      <c r="N938" s="135"/>
    </row>
    <row r="939">
      <c r="N939" s="135"/>
    </row>
    <row r="940">
      <c r="N940" s="135"/>
    </row>
    <row r="941">
      <c r="N941" s="135"/>
    </row>
    <row r="942">
      <c r="N942" s="135"/>
    </row>
    <row r="943">
      <c r="N943" s="135"/>
    </row>
    <row r="944">
      <c r="N944" s="135"/>
    </row>
    <row r="945">
      <c r="N945" s="135"/>
    </row>
    <row r="946">
      <c r="N946" s="135"/>
    </row>
    <row r="947">
      <c r="N947" s="135"/>
    </row>
    <row r="948">
      <c r="N948" s="135"/>
    </row>
    <row r="949">
      <c r="N949" s="135"/>
    </row>
    <row r="950">
      <c r="N950" s="135"/>
    </row>
    <row r="951">
      <c r="N951" s="135"/>
    </row>
    <row r="952">
      <c r="N952" s="135"/>
    </row>
    <row r="953">
      <c r="N953" s="135"/>
    </row>
    <row r="954">
      <c r="N954" s="135"/>
    </row>
    <row r="955">
      <c r="N955" s="135"/>
    </row>
    <row r="956">
      <c r="N956" s="135"/>
    </row>
    <row r="957">
      <c r="N957" s="135"/>
    </row>
    <row r="958">
      <c r="N958" s="135"/>
    </row>
    <row r="959">
      <c r="N959" s="135"/>
    </row>
    <row r="960">
      <c r="N960" s="135"/>
    </row>
    <row r="961">
      <c r="N961" s="135"/>
    </row>
    <row r="962">
      <c r="N962" s="135"/>
    </row>
    <row r="963">
      <c r="N963" s="135"/>
    </row>
    <row r="964">
      <c r="N964" s="135"/>
    </row>
    <row r="965">
      <c r="N965" s="135"/>
    </row>
    <row r="966">
      <c r="N966" s="135"/>
    </row>
    <row r="967">
      <c r="N967" s="135"/>
    </row>
    <row r="968">
      <c r="N968" s="135"/>
    </row>
    <row r="969">
      <c r="N969" s="135"/>
    </row>
    <row r="970">
      <c r="N970" s="135"/>
    </row>
    <row r="971">
      <c r="N971" s="135"/>
    </row>
    <row r="972">
      <c r="N972" s="135"/>
    </row>
    <row r="973">
      <c r="N973" s="135"/>
    </row>
    <row r="974">
      <c r="N974" s="135"/>
    </row>
    <row r="975">
      <c r="N975" s="135"/>
    </row>
    <row r="976">
      <c r="N976" s="135"/>
    </row>
    <row r="977">
      <c r="N977" s="135"/>
    </row>
    <row r="978">
      <c r="N978" s="135"/>
    </row>
    <row r="979">
      <c r="N979" s="135"/>
    </row>
    <row r="980">
      <c r="N980" s="135"/>
    </row>
    <row r="981">
      <c r="N981" s="135"/>
    </row>
    <row r="982">
      <c r="N982" s="135"/>
    </row>
    <row r="983">
      <c r="N983" s="135"/>
    </row>
    <row r="984">
      <c r="N984" s="135"/>
    </row>
    <row r="985">
      <c r="N985" s="135"/>
    </row>
    <row r="986">
      <c r="N986" s="135"/>
    </row>
    <row r="987">
      <c r="N987" s="135"/>
    </row>
    <row r="988">
      <c r="N988" s="135"/>
    </row>
    <row r="989">
      <c r="N989" s="135"/>
    </row>
    <row r="990">
      <c r="N990" s="135"/>
    </row>
    <row r="991">
      <c r="N991" s="135"/>
    </row>
    <row r="992">
      <c r="N992" s="135"/>
    </row>
    <row r="993">
      <c r="N993" s="135"/>
    </row>
    <row r="994">
      <c r="N994" s="135"/>
    </row>
    <row r="995">
      <c r="N995" s="135"/>
    </row>
    <row r="996">
      <c r="N996" s="135"/>
    </row>
    <row r="997">
      <c r="N997" s="135"/>
    </row>
    <row r="998">
      <c r="N998" s="135"/>
    </row>
    <row r="999">
      <c r="N999" s="135"/>
    </row>
    <row r="1000">
      <c r="N1000" s="135"/>
    </row>
  </sheetData>
  <mergeCells count="18">
    <mergeCell ref="C24:E26"/>
    <mergeCell ref="C27:E27"/>
    <mergeCell ref="C30:E30"/>
    <mergeCell ref="C28:E28"/>
    <mergeCell ref="F24:F26"/>
    <mergeCell ref="G24:G26"/>
    <mergeCell ref="I24:I26"/>
    <mergeCell ref="D7:F7"/>
    <mergeCell ref="C4:C6"/>
    <mergeCell ref="K4:K6"/>
    <mergeCell ref="D3:F3"/>
    <mergeCell ref="F14:H14"/>
    <mergeCell ref="D11:F11"/>
    <mergeCell ref="F15:H15"/>
    <mergeCell ref="F16:H16"/>
    <mergeCell ref="F17:H17"/>
    <mergeCell ref="F18:H18"/>
    <mergeCell ref="G4:G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9.89"/>
    <col customWidth="1" min="3" max="3" width="5.33"/>
    <col customWidth="1" min="4" max="4" width="5.22"/>
    <col customWidth="1" min="5" max="5" width="6.22"/>
    <col customWidth="1" min="6" max="6" width="8.22"/>
    <col customWidth="1" min="7" max="7" width="5.33"/>
    <col customWidth="1" min="8" max="8" width="4.44"/>
    <col customWidth="1" min="9" max="10" width="8.11"/>
    <col customWidth="1" min="11" max="11" width="5.33"/>
    <col customWidth="1" min="12" max="12" width="3.67"/>
    <col customWidth="1" min="13" max="13" width="20.89"/>
  </cols>
  <sheetData>
    <row r="1">
      <c r="A1" s="2"/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7"/>
      <c r="M1" s="9" t="s">
        <v>0</v>
      </c>
      <c r="N1" s="10">
        <v>1125.0</v>
      </c>
    </row>
    <row r="2">
      <c r="A2" s="7"/>
      <c r="B2" s="13" t="s">
        <v>2</v>
      </c>
      <c r="C2" s="14">
        <v>1.0</v>
      </c>
      <c r="D2" s="14">
        <v>2.0</v>
      </c>
      <c r="E2" s="14">
        <v>3.0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6" t="s">
        <v>8</v>
      </c>
      <c r="L2" s="7"/>
      <c r="M2" s="17" t="s">
        <v>10</v>
      </c>
      <c r="N2" s="21">
        <f>'集計'!C2</f>
        <v>70</v>
      </c>
    </row>
    <row r="3">
      <c r="A3" s="7" t="s">
        <v>14</v>
      </c>
      <c r="B3" s="25">
        <v>1.0</v>
      </c>
      <c r="C3" s="27"/>
      <c r="D3" s="29">
        <f>K3-sum(G3:J3)</f>
        <v>5.621621622</v>
      </c>
      <c r="E3" s="31"/>
      <c r="F3" s="32"/>
      <c r="G3" s="34">
        <f>(N17-(N15-(N16-N13)))</f>
        <v>22</v>
      </c>
      <c r="H3" s="35">
        <f>0/50*H11</f>
        <v>0</v>
      </c>
      <c r="I3" s="35">
        <f>4/20*I11</f>
        <v>4</v>
      </c>
      <c r="J3" s="36">
        <f>12/37*J11</f>
        <v>10.37837838</v>
      </c>
      <c r="K3" s="34">
        <f>(N14-N12)+(N17-(N15-(N16-N13)))</f>
        <v>42</v>
      </c>
      <c r="L3" s="7"/>
      <c r="M3" s="17" t="s">
        <v>15</v>
      </c>
      <c r="N3" s="21">
        <f>'集計'!C3</f>
        <v>91</v>
      </c>
    </row>
    <row r="4">
      <c r="A4" s="7"/>
      <c r="B4" s="25">
        <v>2.0</v>
      </c>
      <c r="C4" s="41">
        <f>C11-sum(C7:C10)</f>
        <v>0.8571428571</v>
      </c>
      <c r="D4" s="42"/>
      <c r="E4" s="45"/>
      <c r="F4" s="45"/>
      <c r="G4" s="48">
        <f>G11-G3-sum(G8:G10)</f>
        <v>129.3190476</v>
      </c>
      <c r="H4" s="35">
        <f>1/50*H11</f>
        <v>0.94</v>
      </c>
      <c r="I4" s="35">
        <f>2/20*I11</f>
        <v>2</v>
      </c>
      <c r="J4" s="36">
        <f>0/37*J11</f>
        <v>0</v>
      </c>
      <c r="K4" s="49">
        <f>sum(C4:J6)</f>
        <v>178.9648391</v>
      </c>
      <c r="L4" s="7"/>
      <c r="M4" s="17" t="s">
        <v>16</v>
      </c>
      <c r="N4" s="21">
        <f>'集計'!C4</f>
        <v>70</v>
      </c>
    </row>
    <row r="5">
      <c r="A5" s="7"/>
      <c r="B5" s="25">
        <v>3.0</v>
      </c>
      <c r="C5" s="50"/>
      <c r="D5" s="51"/>
      <c r="E5" s="52">
        <v>0.0</v>
      </c>
      <c r="F5" s="52"/>
      <c r="G5" s="50"/>
      <c r="H5" s="35">
        <f>30/50*H11</f>
        <v>28.2</v>
      </c>
      <c r="I5" s="35">
        <f>8/20*I11</f>
        <v>8</v>
      </c>
      <c r="J5" s="36">
        <f>1/37*J11</f>
        <v>0.8648648649</v>
      </c>
      <c r="K5" s="50"/>
      <c r="L5" s="7"/>
      <c r="M5" s="17" t="s">
        <v>17</v>
      </c>
      <c r="N5" s="21">
        <f>'集計'!C5</f>
        <v>55</v>
      </c>
    </row>
    <row r="6">
      <c r="A6" s="7"/>
      <c r="B6" s="25" t="s">
        <v>3</v>
      </c>
      <c r="C6" s="32"/>
      <c r="D6" s="51"/>
      <c r="E6" s="52"/>
      <c r="F6" s="52"/>
      <c r="G6" s="32"/>
      <c r="H6" s="35">
        <f>0/50*H11</f>
        <v>0</v>
      </c>
      <c r="I6" s="35">
        <f>1/20*I11</f>
        <v>1</v>
      </c>
      <c r="J6" s="36">
        <f>9/37*J11</f>
        <v>7.783783784</v>
      </c>
      <c r="K6" s="32"/>
      <c r="L6" s="7"/>
      <c r="M6" s="17" t="s">
        <v>18</v>
      </c>
      <c r="N6" s="21">
        <f>'集計'!C6</f>
        <v>21</v>
      </c>
    </row>
    <row r="7">
      <c r="A7" s="7"/>
      <c r="B7" s="25" t="s">
        <v>4</v>
      </c>
      <c r="C7" s="16">
        <f>N13</f>
        <v>58</v>
      </c>
      <c r="D7" s="29">
        <f>K7-C7-sum(H7:J7)</f>
        <v>103.7567568</v>
      </c>
      <c r="E7" s="31"/>
      <c r="F7" s="32"/>
      <c r="G7" s="27"/>
      <c r="H7" s="35">
        <f>0/50*H11</f>
        <v>0</v>
      </c>
      <c r="I7" s="35">
        <f>2/20*I11</f>
        <v>2</v>
      </c>
      <c r="J7" s="36">
        <f>13/37*J11</f>
        <v>11.24324324</v>
      </c>
      <c r="K7" s="16">
        <f>N12+N13</f>
        <v>175</v>
      </c>
      <c r="L7" s="7"/>
      <c r="M7" s="17" t="s">
        <v>19</v>
      </c>
      <c r="N7" s="21">
        <f>'集計'!C7</f>
        <v>38</v>
      </c>
    </row>
    <row r="8">
      <c r="A8" s="7"/>
      <c r="B8" s="25" t="s">
        <v>5</v>
      </c>
      <c r="C8" s="35">
        <f>0/15*K8</f>
        <v>0</v>
      </c>
      <c r="D8" s="35">
        <f>2/15*K8</f>
        <v>1.733333333</v>
      </c>
      <c r="E8" s="35">
        <f>7/15*K8</f>
        <v>6.066666667</v>
      </c>
      <c r="F8" s="35">
        <f>2/15*K8</f>
        <v>1.733333333</v>
      </c>
      <c r="G8" s="35">
        <f>2/15*K8</f>
        <v>1.733333333</v>
      </c>
      <c r="H8" s="27"/>
      <c r="I8" s="35">
        <f>1/15*K8</f>
        <v>0.8666666667</v>
      </c>
      <c r="J8" s="36">
        <f>1/15*K8</f>
        <v>0.8666666667</v>
      </c>
      <c r="K8" s="66">
        <f>N8</f>
        <v>13</v>
      </c>
      <c r="L8" s="7"/>
      <c r="M8" s="68" t="s">
        <v>20</v>
      </c>
      <c r="N8" s="21">
        <f>'集計'!C8</f>
        <v>13</v>
      </c>
    </row>
    <row r="9">
      <c r="A9" s="7"/>
      <c r="B9" s="25" t="s">
        <v>6</v>
      </c>
      <c r="C9" s="35">
        <f>0/30*K9</f>
        <v>0</v>
      </c>
      <c r="D9" s="35">
        <f>1/30*K9</f>
        <v>0.6333333333</v>
      </c>
      <c r="E9" s="35">
        <f>5/30*K9</f>
        <v>3.166666667</v>
      </c>
      <c r="F9" s="35">
        <f>3/30*K9</f>
        <v>1.9</v>
      </c>
      <c r="G9" s="35">
        <f>13/30*K9</f>
        <v>8.233333333</v>
      </c>
      <c r="H9" s="35">
        <f>7/30*K9</f>
        <v>4.433333333</v>
      </c>
      <c r="I9" s="71"/>
      <c r="J9" s="36">
        <f>1/30*K9</f>
        <v>0.6333333333</v>
      </c>
      <c r="K9" s="66">
        <f>N10</f>
        <v>19</v>
      </c>
      <c r="L9" s="7"/>
      <c r="M9" s="68" t="s">
        <v>22</v>
      </c>
      <c r="N9" s="21">
        <f>'集計'!C9</f>
        <v>47</v>
      </c>
    </row>
    <row r="10">
      <c r="A10" s="7"/>
      <c r="B10" s="25" t="s">
        <v>7</v>
      </c>
      <c r="C10" s="75">
        <f>4/56*K10</f>
        <v>2.142857143</v>
      </c>
      <c r="D10" s="75">
        <f>9/56*K10</f>
        <v>4.821428571</v>
      </c>
      <c r="E10" s="75">
        <f>2/56*K10</f>
        <v>1.071428571</v>
      </c>
      <c r="F10" s="75">
        <f>7/56*K10</f>
        <v>3.75</v>
      </c>
      <c r="G10" s="75">
        <f>20/56*K10</f>
        <v>10.71428571</v>
      </c>
      <c r="H10" s="75">
        <f>12/56*K10</f>
        <v>6.428571429</v>
      </c>
      <c r="I10" s="75">
        <f>2/56*K10</f>
        <v>1.071428571</v>
      </c>
      <c r="J10" s="79"/>
      <c r="K10" s="66">
        <f>N18</f>
        <v>30</v>
      </c>
      <c r="L10" s="7"/>
      <c r="M10" s="68" t="s">
        <v>24</v>
      </c>
      <c r="N10" s="21">
        <f>'集計'!C10</f>
        <v>19</v>
      </c>
    </row>
    <row r="11">
      <c r="A11" s="7"/>
      <c r="B11" s="16" t="s">
        <v>8</v>
      </c>
      <c r="C11" s="16">
        <f>N16</f>
        <v>61</v>
      </c>
      <c r="D11" s="83">
        <f>sum(D3:F10)</f>
        <v>134.2545689</v>
      </c>
      <c r="E11" s="31"/>
      <c r="F11" s="32"/>
      <c r="G11" s="16">
        <f>N17</f>
        <v>172</v>
      </c>
      <c r="H11" s="66">
        <f>N9</f>
        <v>47</v>
      </c>
      <c r="I11" s="66">
        <f>N11</f>
        <v>20</v>
      </c>
      <c r="J11" s="66">
        <f>N19</f>
        <v>32</v>
      </c>
      <c r="K11" s="85">
        <f>D14</f>
        <v>457.9648391</v>
      </c>
      <c r="L11" s="7"/>
      <c r="M11" s="68" t="s">
        <v>25</v>
      </c>
      <c r="N11" s="21">
        <f>'集計'!C11</f>
        <v>20</v>
      </c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7" t="s">
        <v>26</v>
      </c>
      <c r="N12" s="21">
        <f>'集計'!C12</f>
        <v>117</v>
      </c>
    </row>
    <row r="13">
      <c r="A13" s="2"/>
      <c r="B13" s="4"/>
      <c r="C13" s="4"/>
      <c r="D13" s="4"/>
      <c r="E13" s="2"/>
      <c r="F13" s="4"/>
      <c r="G13" s="4"/>
      <c r="H13" s="4"/>
      <c r="I13" s="4"/>
      <c r="J13" s="4"/>
      <c r="K13" s="2"/>
      <c r="L13" s="7"/>
      <c r="M13" s="17" t="s">
        <v>27</v>
      </c>
      <c r="N13" s="21">
        <f>'集計'!C13</f>
        <v>58</v>
      </c>
    </row>
    <row r="14">
      <c r="A14" s="7"/>
      <c r="B14" s="87" t="s">
        <v>44</v>
      </c>
      <c r="C14" s="7"/>
      <c r="D14" s="89">
        <f>sum(K3:K10)</f>
        <v>457.9648391</v>
      </c>
      <c r="E14" s="7"/>
      <c r="F14" s="90" t="s">
        <v>42</v>
      </c>
      <c r="H14" s="50"/>
      <c r="I14" s="91">
        <f>sum(C3:F6)/D14</f>
        <v>0.01414686003</v>
      </c>
      <c r="J14" s="92">
        <f t="shared" ref="J14:J19" si="1">$D$14*I14</f>
        <v>6.478764479</v>
      </c>
      <c r="K14" s="2"/>
      <c r="L14" s="7"/>
      <c r="M14" s="17" t="s">
        <v>28</v>
      </c>
      <c r="N14" s="21">
        <f>'集計'!C14</f>
        <v>137</v>
      </c>
    </row>
    <row r="15">
      <c r="A15" s="7"/>
      <c r="B15" s="4"/>
      <c r="C15" s="94"/>
      <c r="D15" s="94"/>
      <c r="E15" s="95"/>
      <c r="F15" s="96" t="s">
        <v>43</v>
      </c>
      <c r="G15" s="31"/>
      <c r="H15" s="32"/>
      <c r="I15" s="97">
        <f>sum(G7:J10)/D14</f>
        <v>0.1053010876</v>
      </c>
      <c r="J15" s="92">
        <f t="shared" si="1"/>
        <v>48.22419562</v>
      </c>
      <c r="K15" s="2"/>
      <c r="L15" s="7"/>
      <c r="M15" s="17" t="s">
        <v>29</v>
      </c>
      <c r="N15" s="21">
        <f>'集計'!C15</f>
        <v>153</v>
      </c>
    </row>
    <row r="16">
      <c r="A16" s="7"/>
      <c r="B16" s="98" t="s">
        <v>38</v>
      </c>
      <c r="C16" s="7"/>
      <c r="D16" s="77">
        <f>(N12+N13+N15-N16)/(N12+N13+N15)</f>
        <v>0.8140243902</v>
      </c>
      <c r="E16" s="100"/>
      <c r="F16" s="96" t="s">
        <v>45</v>
      </c>
      <c r="G16" s="31"/>
      <c r="H16" s="32"/>
      <c r="I16" s="97">
        <f>I14+I15</f>
        <v>0.1194479476</v>
      </c>
      <c r="J16" s="92">
        <f t="shared" si="1"/>
        <v>54.7029601</v>
      </c>
      <c r="K16" s="2"/>
      <c r="L16" s="7"/>
      <c r="M16" s="17" t="s">
        <v>30</v>
      </c>
      <c r="N16" s="21">
        <f>'集計'!C16+5</f>
        <v>61</v>
      </c>
      <c r="O16" s="101" t="s">
        <v>51</v>
      </c>
    </row>
    <row r="17">
      <c r="A17" s="7"/>
      <c r="B17" s="98" t="s">
        <v>39</v>
      </c>
      <c r="C17" s="7"/>
      <c r="D17" s="77"/>
      <c r="E17" s="7"/>
      <c r="F17" s="90" t="s">
        <v>46</v>
      </c>
      <c r="H17" s="50"/>
      <c r="I17" s="91">
        <f>sum(C7:F10)/D14</f>
        <v>0.4122058906</v>
      </c>
      <c r="J17" s="92">
        <f t="shared" si="1"/>
        <v>188.7758044</v>
      </c>
      <c r="K17" s="2"/>
      <c r="L17" s="7"/>
      <c r="M17" s="17" t="s">
        <v>31</v>
      </c>
      <c r="N17" s="21">
        <f>'集計'!C17</f>
        <v>172</v>
      </c>
    </row>
    <row r="18">
      <c r="A18" s="7"/>
      <c r="B18" s="102" t="s">
        <v>40</v>
      </c>
      <c r="C18" s="94"/>
      <c r="D18" s="103"/>
      <c r="E18" s="7"/>
      <c r="F18" s="96" t="s">
        <v>48</v>
      </c>
      <c r="G18" s="31"/>
      <c r="H18" s="32"/>
      <c r="I18" s="97">
        <f>sum(G3:J6)/D14</f>
        <v>0.4683461618</v>
      </c>
      <c r="J18" s="92">
        <f t="shared" si="1"/>
        <v>214.4860746</v>
      </c>
      <c r="K18" s="2"/>
      <c r="L18" s="7"/>
      <c r="M18" s="104" t="s">
        <v>32</v>
      </c>
      <c r="N18" s="21">
        <f>'集計'!C18</f>
        <v>30</v>
      </c>
    </row>
    <row r="19">
      <c r="A19" s="7"/>
      <c r="B19" s="102" t="s">
        <v>41</v>
      </c>
      <c r="C19" s="94"/>
      <c r="D19" s="105"/>
      <c r="E19" s="7"/>
      <c r="F19" s="102" t="s">
        <v>49</v>
      </c>
      <c r="G19" s="106"/>
      <c r="H19" s="94"/>
      <c r="I19" s="97">
        <f>I17+I18</f>
        <v>0.8805520524</v>
      </c>
      <c r="J19" s="92">
        <f t="shared" si="1"/>
        <v>403.261879</v>
      </c>
      <c r="K19">
        <f>(sum(G24:G27)+sum(C28:F28))/J19</f>
        <v>0.7763585418</v>
      </c>
      <c r="L19" s="7"/>
      <c r="M19" s="104" t="s">
        <v>33</v>
      </c>
      <c r="N19" s="21">
        <f>'集計'!C19</f>
        <v>32</v>
      </c>
    </row>
    <row r="20">
      <c r="A20" s="2"/>
      <c r="B20" s="2"/>
      <c r="C20" s="2"/>
      <c r="D20" s="2"/>
      <c r="E20" s="7"/>
      <c r="F20" s="102" t="s">
        <v>55</v>
      </c>
      <c r="G20" s="106"/>
      <c r="H20" s="94"/>
      <c r="I20" s="92">
        <f>D14*(I17-I18)</f>
        <v>-25.71027027</v>
      </c>
      <c r="J20" s="94"/>
      <c r="K20" s="2"/>
      <c r="L20" s="7"/>
      <c r="M20" s="17" t="s">
        <v>34</v>
      </c>
      <c r="N20" s="21">
        <f>'集計'!C20</f>
        <v>50</v>
      </c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7" t="s">
        <v>35</v>
      </c>
      <c r="N21" s="21">
        <f>'集計'!C21</f>
        <v>57</v>
      </c>
    </row>
    <row r="22">
      <c r="A22" s="2"/>
      <c r="B22" s="4"/>
      <c r="C22" s="4"/>
      <c r="D22" s="4"/>
      <c r="E22" s="4"/>
      <c r="F22" s="4"/>
      <c r="G22" s="4"/>
      <c r="H22" s="4"/>
      <c r="I22" s="4"/>
      <c r="J22" s="2"/>
      <c r="K22" s="2"/>
      <c r="L22" s="7"/>
      <c r="M22" s="96" t="s">
        <v>58</v>
      </c>
      <c r="N22" s="108" t="str">
        <f>'集計'!C22</f>
        <v/>
      </c>
    </row>
    <row r="23">
      <c r="A23" s="7"/>
      <c r="B23" s="16">
        <v>1125.0</v>
      </c>
      <c r="C23" s="14">
        <v>2.0</v>
      </c>
      <c r="D23" s="14">
        <v>3.0</v>
      </c>
      <c r="E23" s="109" t="s">
        <v>3</v>
      </c>
      <c r="F23" s="109">
        <v>1.0</v>
      </c>
      <c r="G23" s="109" t="s">
        <v>4</v>
      </c>
      <c r="H23" s="109" t="s">
        <v>60</v>
      </c>
      <c r="I23" s="110" t="s">
        <v>8</v>
      </c>
      <c r="J23" s="2"/>
      <c r="K23" s="2"/>
      <c r="L23" s="2"/>
      <c r="M23" s="4"/>
      <c r="N23" s="111">
        <f>'集計'!C23</f>
        <v>457.9648391</v>
      </c>
    </row>
    <row r="24">
      <c r="A24" s="7"/>
      <c r="B24" s="25">
        <v>2.0</v>
      </c>
      <c r="C24" s="112">
        <v>0.0</v>
      </c>
      <c r="E24" s="113"/>
      <c r="F24" s="114">
        <f t="shared" ref="F24:G24" si="2">F30-sum(F27:F29)</f>
        <v>0.8571428571</v>
      </c>
      <c r="G24" s="114">
        <f t="shared" si="2"/>
        <v>129.3190476</v>
      </c>
      <c r="H24" s="115">
        <f t="shared" ref="H24:H26" si="3">sum(H4:J4)</f>
        <v>2.94</v>
      </c>
      <c r="I24" s="118">
        <f>sum(C24:H26)</f>
        <v>178.9648391</v>
      </c>
      <c r="J24" s="2"/>
      <c r="K24" s="2"/>
      <c r="L24" s="7"/>
      <c r="M24" s="17" t="s">
        <v>52</v>
      </c>
      <c r="N24" s="121">
        <f>'集計'!C40</f>
        <v>161</v>
      </c>
    </row>
    <row r="25">
      <c r="A25" s="7"/>
      <c r="B25" s="25">
        <v>3.0</v>
      </c>
      <c r="E25" s="113"/>
      <c r="F25" s="50"/>
      <c r="G25" s="50"/>
      <c r="H25" s="115">
        <f t="shared" si="3"/>
        <v>37.06486486</v>
      </c>
      <c r="I25" s="50"/>
      <c r="J25" s="2"/>
      <c r="K25" s="2"/>
      <c r="L25" s="7"/>
      <c r="M25" s="17" t="s">
        <v>53</v>
      </c>
      <c r="N25" s="21">
        <f>'集計'!C41</f>
        <v>125</v>
      </c>
    </row>
    <row r="26">
      <c r="A26" s="7"/>
      <c r="B26" s="25" t="s">
        <v>3</v>
      </c>
      <c r="C26" s="125"/>
      <c r="D26" s="125"/>
      <c r="E26" s="126"/>
      <c r="F26" s="128"/>
      <c r="G26" s="128"/>
      <c r="H26" s="115">
        <f t="shared" si="3"/>
        <v>8.783783784</v>
      </c>
      <c r="I26" s="32"/>
      <c r="J26" s="2"/>
      <c r="K26" s="2"/>
      <c r="L26" s="7"/>
      <c r="M26" s="17" t="s">
        <v>54</v>
      </c>
      <c r="N26" s="21">
        <f>'集計'!C42</f>
        <v>59</v>
      </c>
    </row>
    <row r="27">
      <c r="A27" s="7"/>
      <c r="B27" s="131">
        <v>1.0</v>
      </c>
      <c r="C27" s="133">
        <f t="shared" ref="C27:C28" si="4">I27-sum(F27:H27)</f>
        <v>5.621621622</v>
      </c>
      <c r="D27" s="31"/>
      <c r="E27" s="134"/>
      <c r="F27" s="27"/>
      <c r="G27" s="110">
        <f>(N17-(N15-(N16-N13)))</f>
        <v>22</v>
      </c>
      <c r="H27" s="115">
        <f>sum(H3:J3)</f>
        <v>14.37837838</v>
      </c>
      <c r="I27" s="110">
        <f>(N14-N12)+(N17-(N15-(N16-N13)))</f>
        <v>42</v>
      </c>
      <c r="J27" s="2"/>
      <c r="K27" s="2"/>
      <c r="L27" s="7"/>
      <c r="M27" s="17" t="s">
        <v>56</v>
      </c>
      <c r="N27" s="21">
        <f>'集計'!C43</f>
        <v>60</v>
      </c>
    </row>
    <row r="28">
      <c r="A28" s="7"/>
      <c r="B28" s="131" t="s">
        <v>4</v>
      </c>
      <c r="C28" s="133">
        <f t="shared" si="4"/>
        <v>103.7567568</v>
      </c>
      <c r="D28" s="31"/>
      <c r="E28" s="134"/>
      <c r="F28" s="110">
        <f>N13</f>
        <v>58</v>
      </c>
      <c r="G28" s="27"/>
      <c r="H28" s="115">
        <f>sum(H7:J7)</f>
        <v>13.24324324</v>
      </c>
      <c r="I28" s="110">
        <f>N12+N13</f>
        <v>175</v>
      </c>
      <c r="J28" s="2"/>
      <c r="K28" s="2"/>
      <c r="L28" s="7"/>
      <c r="M28" s="17" t="s">
        <v>57</v>
      </c>
      <c r="N28" s="21">
        <f>'集計'!C44</f>
        <v>39</v>
      </c>
    </row>
    <row r="29">
      <c r="A29" s="7"/>
      <c r="B29" s="131" t="s">
        <v>60</v>
      </c>
      <c r="C29" s="138">
        <f t="shared" ref="C29:E29" si="5">sum(D8:D10)</f>
        <v>7.188095238</v>
      </c>
      <c r="D29" s="138">
        <f t="shared" si="5"/>
        <v>10.3047619</v>
      </c>
      <c r="E29" s="138">
        <f t="shared" si="5"/>
        <v>7.383333333</v>
      </c>
      <c r="F29" s="138">
        <f>sum(C8:C10)</f>
        <v>2.142857143</v>
      </c>
      <c r="G29" s="138">
        <f>sum(G8:G10)</f>
        <v>20.68095238</v>
      </c>
      <c r="H29" s="139">
        <f>sum(H8:J10)</f>
        <v>14.3</v>
      </c>
      <c r="I29" s="140">
        <f>sum(C29:H29)</f>
        <v>62</v>
      </c>
      <c r="J29" s="2"/>
      <c r="K29" s="2"/>
      <c r="L29" s="7"/>
      <c r="M29" s="17" t="s">
        <v>59</v>
      </c>
      <c r="N29" s="21">
        <f>'集計'!C45</f>
        <v>62</v>
      </c>
    </row>
    <row r="30">
      <c r="A30" s="7"/>
      <c r="B30" s="110" t="s">
        <v>8</v>
      </c>
      <c r="C30" s="141">
        <f>sum(C24:E29)</f>
        <v>134.2545689</v>
      </c>
      <c r="D30" s="31"/>
      <c r="E30" s="32"/>
      <c r="F30" s="94">
        <f>N16</f>
        <v>61</v>
      </c>
      <c r="G30" s="94">
        <f>N17</f>
        <v>172</v>
      </c>
      <c r="H30" s="85">
        <f>sum(H24:H29)</f>
        <v>90.71027027</v>
      </c>
      <c r="I30" s="94"/>
      <c r="J30" s="2"/>
      <c r="K30" s="2"/>
      <c r="L30" s="7"/>
      <c r="M30" s="17" t="s">
        <v>61</v>
      </c>
      <c r="N30" s="21">
        <f>'集計'!C46</f>
        <v>290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17" t="s">
        <v>62</v>
      </c>
      <c r="N31" s="21">
        <f>'集計'!C47</f>
        <v>347</v>
      </c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142" t="s">
        <v>63</v>
      </c>
      <c r="N32" s="108">
        <f>'集計'!C48</f>
        <v>107</v>
      </c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D7:F7"/>
    <mergeCell ref="C4:C6"/>
    <mergeCell ref="K4:K6"/>
    <mergeCell ref="D3:F3"/>
    <mergeCell ref="F14:H14"/>
    <mergeCell ref="D11:F11"/>
    <mergeCell ref="F15:H15"/>
    <mergeCell ref="F16:H16"/>
    <mergeCell ref="F17:H17"/>
    <mergeCell ref="F18:H18"/>
    <mergeCell ref="G4:G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8.44"/>
    <col customWidth="1" min="3" max="3" width="6.0"/>
    <col customWidth="1" min="4" max="4" width="5.22"/>
    <col customWidth="1" min="5" max="5" width="6.22"/>
    <col customWidth="1" min="6" max="6" width="7.44"/>
    <col customWidth="1" min="7" max="7" width="5.33"/>
    <col customWidth="1" min="8" max="8" width="4.44"/>
    <col customWidth="1" min="9" max="9" width="9.22"/>
    <col customWidth="1" min="10" max="10" width="8.78"/>
    <col customWidth="1" min="11" max="11" width="5.33"/>
    <col customWidth="1" min="12" max="12" width="3.33"/>
    <col customWidth="1" min="13" max="13" width="20.89"/>
  </cols>
  <sheetData>
    <row r="1">
      <c r="A1" s="2"/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7"/>
      <c r="M1" s="9" t="s">
        <v>0</v>
      </c>
      <c r="N1" s="143">
        <v>1200.0</v>
      </c>
    </row>
    <row r="2">
      <c r="A2" s="7"/>
      <c r="B2" s="13" t="s">
        <v>2</v>
      </c>
      <c r="C2" s="14">
        <v>1.0</v>
      </c>
      <c r="D2" s="14">
        <v>2.0</v>
      </c>
      <c r="E2" s="14">
        <v>3.0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6" t="s">
        <v>8</v>
      </c>
      <c r="L2" s="7"/>
      <c r="M2" s="17" t="s">
        <v>10</v>
      </c>
      <c r="N2" s="144">
        <f>'集計'!D2</f>
        <v>115</v>
      </c>
    </row>
    <row r="3">
      <c r="A3" s="7" t="s">
        <v>14</v>
      </c>
      <c r="B3" s="25">
        <v>1.0</v>
      </c>
      <c r="C3" s="27"/>
      <c r="D3" s="29">
        <f>K3-sum(G3:J3)</f>
        <v>18.94567063</v>
      </c>
      <c r="E3" s="31"/>
      <c r="F3" s="32"/>
      <c r="G3" s="34">
        <f>(N17-(N15-(N16-N13)))</f>
        <v>0</v>
      </c>
      <c r="H3" s="35">
        <f>0/13*H11</f>
        <v>0</v>
      </c>
      <c r="I3" s="35">
        <f>2/19*I11</f>
        <v>1.473684211</v>
      </c>
      <c r="J3" s="36">
        <f>7/31*J11</f>
        <v>8.580645161</v>
      </c>
      <c r="K3" s="16">
        <f>(N14-N12)+(N17-(N15-(N16-N13)))</f>
        <v>29</v>
      </c>
      <c r="L3" s="7"/>
      <c r="M3" s="17" t="s">
        <v>15</v>
      </c>
      <c r="N3" s="144">
        <f>'集計'!D3</f>
        <v>112</v>
      </c>
    </row>
    <row r="4">
      <c r="A4" s="7"/>
      <c r="B4" s="25">
        <v>2.0</v>
      </c>
      <c r="C4" s="41">
        <f>C11-sum(C7:C10)</f>
        <v>28.97142857</v>
      </c>
      <c r="D4" s="42"/>
      <c r="E4" s="45"/>
      <c r="F4" s="45"/>
      <c r="G4" s="48">
        <f>G11-G3-sum(G8:G10)</f>
        <v>79.4</v>
      </c>
      <c r="H4" s="35">
        <f>2/13*H11</f>
        <v>2.615384615</v>
      </c>
      <c r="I4" s="35">
        <f>2/19*I11</f>
        <v>1.473684211</v>
      </c>
      <c r="J4" s="36">
        <f>4/31*J11</f>
        <v>4.903225806</v>
      </c>
      <c r="K4" s="49">
        <f>sum(C4:J6)</f>
        <v>138.2115748</v>
      </c>
      <c r="L4" s="7"/>
      <c r="M4" s="17" t="s">
        <v>16</v>
      </c>
      <c r="N4" s="144">
        <f>'集計'!D4</f>
        <v>29</v>
      </c>
    </row>
    <row r="5">
      <c r="A5" s="7"/>
      <c r="B5" s="25">
        <v>3.0</v>
      </c>
      <c r="C5" s="50"/>
      <c r="D5" s="51"/>
      <c r="E5" s="52">
        <v>0.0</v>
      </c>
      <c r="F5" s="52"/>
      <c r="G5" s="50"/>
      <c r="H5" s="35">
        <f>6/13*H11</f>
        <v>7.846153846</v>
      </c>
      <c r="I5" s="35">
        <f>5/19*I11</f>
        <v>3.684210526</v>
      </c>
      <c r="J5" s="36">
        <f>5/31*J11</f>
        <v>6.129032258</v>
      </c>
      <c r="K5" s="50"/>
      <c r="L5" s="7"/>
      <c r="M5" s="17" t="s">
        <v>17</v>
      </c>
      <c r="N5" s="144">
        <f>'集計'!D5</f>
        <v>63</v>
      </c>
    </row>
    <row r="6">
      <c r="A6" s="7"/>
      <c r="B6" s="25" t="s">
        <v>3</v>
      </c>
      <c r="C6" s="32"/>
      <c r="D6" s="51"/>
      <c r="E6" s="52"/>
      <c r="F6" s="52"/>
      <c r="G6" s="32"/>
      <c r="H6" s="35">
        <f>0/13*H11</f>
        <v>0</v>
      </c>
      <c r="I6" s="35">
        <f>1/19*I11</f>
        <v>0.7368421053</v>
      </c>
      <c r="J6" s="36">
        <f>2/31*J11</f>
        <v>2.451612903</v>
      </c>
      <c r="K6" s="32"/>
      <c r="L6" s="7"/>
      <c r="M6" s="17" t="s">
        <v>18</v>
      </c>
      <c r="N6" s="144">
        <f>'集計'!D6</f>
        <v>56</v>
      </c>
    </row>
    <row r="7">
      <c r="A7" s="7"/>
      <c r="B7" s="25" t="s">
        <v>4</v>
      </c>
      <c r="C7" s="16">
        <f>N13</f>
        <v>85</v>
      </c>
      <c r="D7" s="29">
        <f>K7-C7-sum(H7:J7)</f>
        <v>123.4125637</v>
      </c>
      <c r="E7" s="31"/>
      <c r="F7" s="32"/>
      <c r="G7" s="27"/>
      <c r="H7" s="35">
        <f>0/13*H11</f>
        <v>0</v>
      </c>
      <c r="I7" s="35">
        <f>5/19*I11</f>
        <v>3.684210526</v>
      </c>
      <c r="J7" s="36">
        <f>4/31*J11</f>
        <v>4.903225806</v>
      </c>
      <c r="K7" s="16">
        <f>N12+N13</f>
        <v>217</v>
      </c>
      <c r="L7" s="7"/>
      <c r="M7" s="17" t="s">
        <v>19</v>
      </c>
      <c r="N7" s="144">
        <f>'集計'!D7</f>
        <v>43</v>
      </c>
    </row>
    <row r="8">
      <c r="A8" s="7"/>
      <c r="B8" s="25" t="s">
        <v>5</v>
      </c>
      <c r="C8" s="35">
        <f>1/25*K8</f>
        <v>1.4</v>
      </c>
      <c r="D8" s="35">
        <f>4/25*K8</f>
        <v>5.6</v>
      </c>
      <c r="E8" s="35">
        <f>11/25*K8</f>
        <v>15.4</v>
      </c>
      <c r="F8" s="35">
        <f>1/25*K8</f>
        <v>1.4</v>
      </c>
      <c r="G8" s="35">
        <f>2/25*K8</f>
        <v>2.8</v>
      </c>
      <c r="H8" s="27"/>
      <c r="I8" s="35">
        <f>3/25*K8</f>
        <v>4.2</v>
      </c>
      <c r="J8" s="36">
        <f>3/25*K8</f>
        <v>4.2</v>
      </c>
      <c r="K8" s="66">
        <f>N8</f>
        <v>35</v>
      </c>
      <c r="L8" s="7"/>
      <c r="M8" s="68" t="s">
        <v>20</v>
      </c>
      <c r="N8" s="144">
        <f>'集計'!D8</f>
        <v>35</v>
      </c>
    </row>
    <row r="9">
      <c r="A9" s="7"/>
      <c r="B9" s="25" t="s">
        <v>6</v>
      </c>
      <c r="C9" s="35">
        <f>0/20*K9</f>
        <v>0</v>
      </c>
      <c r="D9" s="35">
        <f>4/20*K9</f>
        <v>4.8</v>
      </c>
      <c r="E9" s="35">
        <f>8/20*K9</f>
        <v>9.6</v>
      </c>
      <c r="F9" s="35">
        <f>0/20*K9</f>
        <v>0</v>
      </c>
      <c r="G9" s="35">
        <f>1/20*K9</f>
        <v>1.2</v>
      </c>
      <c r="H9" s="35">
        <f>1/20*K9</f>
        <v>1.2</v>
      </c>
      <c r="I9" s="71"/>
      <c r="J9" s="36">
        <f>6/20*K9</f>
        <v>7.2</v>
      </c>
      <c r="K9" s="66">
        <f>N10</f>
        <v>24</v>
      </c>
      <c r="L9" s="7"/>
      <c r="M9" s="68" t="s">
        <v>22</v>
      </c>
      <c r="N9" s="144">
        <f>'集計'!D9</f>
        <v>17</v>
      </c>
    </row>
    <row r="10">
      <c r="A10" s="7"/>
      <c r="B10" s="25" t="s">
        <v>7</v>
      </c>
      <c r="C10" s="75">
        <f>8/35*K10</f>
        <v>6.628571429</v>
      </c>
      <c r="D10" s="75">
        <f>3/35*K10</f>
        <v>2.485714286</v>
      </c>
      <c r="E10" s="75">
        <f>0/35*K10</f>
        <v>0</v>
      </c>
      <c r="F10" s="75">
        <f>5/35*K10</f>
        <v>4.142857143</v>
      </c>
      <c r="G10" s="75">
        <f>14/35*K10</f>
        <v>11.6</v>
      </c>
      <c r="H10" s="75">
        <f>4/35*K10</f>
        <v>3.314285714</v>
      </c>
      <c r="I10" s="75">
        <f>1/35*K10</f>
        <v>0.8285714286</v>
      </c>
      <c r="J10" s="79"/>
      <c r="K10" s="66">
        <f>N18</f>
        <v>29</v>
      </c>
      <c r="L10" s="7"/>
      <c r="M10" s="68" t="s">
        <v>24</v>
      </c>
      <c r="N10" s="144">
        <f>'集計'!D10</f>
        <v>24</v>
      </c>
    </row>
    <row r="11">
      <c r="A11" s="7"/>
      <c r="B11" s="16" t="s">
        <v>8</v>
      </c>
      <c r="C11" s="16">
        <f>N16</f>
        <v>122</v>
      </c>
      <c r="D11" s="83">
        <f>sum(D3:F10)</f>
        <v>185.7868057</v>
      </c>
      <c r="E11" s="31"/>
      <c r="F11" s="32"/>
      <c r="G11" s="16">
        <f>N17</f>
        <v>95</v>
      </c>
      <c r="H11" s="66">
        <f>N9</f>
        <v>17</v>
      </c>
      <c r="I11" s="66">
        <f>N11</f>
        <v>14</v>
      </c>
      <c r="J11" s="66">
        <f>N19</f>
        <v>38</v>
      </c>
      <c r="K11" s="85">
        <f>D14</f>
        <v>472.2115748</v>
      </c>
      <c r="L11" s="7"/>
      <c r="M11" s="68" t="s">
        <v>25</v>
      </c>
      <c r="N11" s="144">
        <f>'集計'!D11</f>
        <v>14</v>
      </c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7" t="s">
        <v>26</v>
      </c>
      <c r="N12" s="144">
        <f>'集計'!D12</f>
        <v>132</v>
      </c>
    </row>
    <row r="13">
      <c r="A13" s="2"/>
      <c r="B13" s="4"/>
      <c r="C13" s="4"/>
      <c r="D13" s="4"/>
      <c r="E13" s="2"/>
      <c r="F13" s="4"/>
      <c r="G13" s="4"/>
      <c r="H13" s="4"/>
      <c r="I13" s="4"/>
      <c r="J13" s="4"/>
      <c r="K13" s="2"/>
      <c r="L13" s="7"/>
      <c r="M13" s="17" t="s">
        <v>27</v>
      </c>
      <c r="N13" s="144">
        <f>'集計'!D13</f>
        <v>85</v>
      </c>
    </row>
    <row r="14">
      <c r="A14" s="7"/>
      <c r="B14" s="87" t="s">
        <v>44</v>
      </c>
      <c r="C14" s="7"/>
      <c r="D14" s="89">
        <f>sum(K3:K10)</f>
        <v>472.2115748</v>
      </c>
      <c r="E14" s="7"/>
      <c r="F14" s="90" t="s">
        <v>42</v>
      </c>
      <c r="H14" s="50"/>
      <c r="I14" s="91">
        <f>sum(C3:F6)/D14</f>
        <v>0.1014737922</v>
      </c>
      <c r="J14" s="92">
        <f t="shared" ref="J14:J19" si="1">$D$14*I14</f>
        <v>47.9170992</v>
      </c>
      <c r="K14" s="2"/>
      <c r="L14" s="7"/>
      <c r="M14" s="17" t="s">
        <v>28</v>
      </c>
      <c r="N14" s="144">
        <f>'集計'!D14</f>
        <v>161</v>
      </c>
    </row>
    <row r="15">
      <c r="A15" s="7"/>
      <c r="B15" s="4"/>
      <c r="C15" s="94"/>
      <c r="D15" s="94"/>
      <c r="E15" s="95"/>
      <c r="F15" s="96" t="s">
        <v>43</v>
      </c>
      <c r="G15" s="31"/>
      <c r="H15" s="32"/>
      <c r="I15" s="97">
        <f>sum(G7:J10)/D14</f>
        <v>0.09557218815</v>
      </c>
      <c r="J15" s="92">
        <f t="shared" si="1"/>
        <v>45.13029348</v>
      </c>
      <c r="K15" s="2"/>
      <c r="L15" s="7"/>
      <c r="M15" s="17" t="s">
        <v>29</v>
      </c>
      <c r="N15" s="144">
        <f>'集計'!D15</f>
        <v>132</v>
      </c>
    </row>
    <row r="16">
      <c r="A16" s="7"/>
      <c r="B16" s="98" t="s">
        <v>38</v>
      </c>
      <c r="C16" s="7"/>
      <c r="D16" s="77">
        <f>(N12+N13+N15-N16)/(N12+N13+N15)</f>
        <v>0.6504297994</v>
      </c>
      <c r="E16" s="100"/>
      <c r="F16" s="96" t="s">
        <v>45</v>
      </c>
      <c r="G16" s="31"/>
      <c r="H16" s="32"/>
      <c r="I16" s="97">
        <f>I14+I15</f>
        <v>0.1970459803</v>
      </c>
      <c r="J16" s="92">
        <f t="shared" si="1"/>
        <v>93.04739268</v>
      </c>
      <c r="K16" s="2"/>
      <c r="L16" s="7"/>
      <c r="M16" s="17" t="s">
        <v>30</v>
      </c>
      <c r="N16" s="144">
        <f>'集計'!D16+10</f>
        <v>122</v>
      </c>
      <c r="O16" s="101" t="s">
        <v>51</v>
      </c>
    </row>
    <row r="17">
      <c r="A17" s="7"/>
      <c r="B17" s="98" t="s">
        <v>39</v>
      </c>
      <c r="C17" s="7"/>
      <c r="D17" s="77"/>
      <c r="E17" s="7"/>
      <c r="F17" s="90" t="s">
        <v>46</v>
      </c>
      <c r="H17" s="50"/>
      <c r="I17" s="91">
        <f>sum(C7:F10)/D14</f>
        <v>0.5503247281</v>
      </c>
      <c r="J17" s="92">
        <f t="shared" si="1"/>
        <v>259.8697065</v>
      </c>
      <c r="K17" s="2"/>
      <c r="L17" s="7"/>
      <c r="M17" s="17" t="s">
        <v>31</v>
      </c>
      <c r="N17" s="144">
        <f>'集計'!D17</f>
        <v>95</v>
      </c>
    </row>
    <row r="18">
      <c r="A18" s="7"/>
      <c r="B18" s="102" t="s">
        <v>40</v>
      </c>
      <c r="C18" s="94"/>
      <c r="D18" s="103"/>
      <c r="E18" s="7"/>
      <c r="F18" s="96" t="s">
        <v>48</v>
      </c>
      <c r="G18" s="31"/>
      <c r="H18" s="32"/>
      <c r="I18" s="97">
        <f>sum(G3:J6)/D14</f>
        <v>0.2526292916</v>
      </c>
      <c r="J18" s="92">
        <f t="shared" si="1"/>
        <v>119.2944756</v>
      </c>
      <c r="K18" s="2"/>
      <c r="L18" s="7"/>
      <c r="M18" s="104" t="s">
        <v>32</v>
      </c>
      <c r="N18" s="144">
        <f>'集計'!D18</f>
        <v>29</v>
      </c>
    </row>
    <row r="19">
      <c r="A19" s="7"/>
      <c r="B19" s="102" t="s">
        <v>41</v>
      </c>
      <c r="C19" s="94"/>
      <c r="D19" s="105"/>
      <c r="E19" s="7"/>
      <c r="F19" s="102" t="s">
        <v>49</v>
      </c>
      <c r="G19" s="106"/>
      <c r="H19" s="94"/>
      <c r="I19" s="97">
        <f>I17+I18</f>
        <v>0.8029540197</v>
      </c>
      <c r="J19" s="92">
        <f t="shared" si="1"/>
        <v>379.1641822</v>
      </c>
      <c r="K19">
        <f>(sum(G24:G27)+sum(C28:F28))/J19</f>
        <v>0.7590710758</v>
      </c>
      <c r="L19" s="7"/>
      <c r="M19" s="104" t="s">
        <v>33</v>
      </c>
      <c r="N19" s="144">
        <f>'集計'!D19</f>
        <v>38</v>
      </c>
    </row>
    <row r="20">
      <c r="A20" s="2"/>
      <c r="B20" s="2"/>
      <c r="C20" s="2"/>
      <c r="D20" s="2"/>
      <c r="E20" s="7"/>
      <c r="F20" s="102" t="s">
        <v>55</v>
      </c>
      <c r="G20" s="106"/>
      <c r="H20" s="94"/>
      <c r="I20" s="92">
        <f>D14*(I17-I18)</f>
        <v>140.5752309</v>
      </c>
      <c r="J20" s="94"/>
      <c r="K20" s="2"/>
      <c r="L20" s="7"/>
      <c r="M20" s="17" t="s">
        <v>34</v>
      </c>
      <c r="N20" s="144">
        <f>'集計'!D20</f>
        <v>81</v>
      </c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7" t="s">
        <v>35</v>
      </c>
      <c r="N21" s="144">
        <f>'集計'!D21</f>
        <v>51</v>
      </c>
    </row>
    <row r="22">
      <c r="A22" s="2"/>
      <c r="B22" s="4"/>
      <c r="C22" s="4"/>
      <c r="D22" s="4"/>
      <c r="E22" s="4"/>
      <c r="F22" s="4"/>
      <c r="G22" s="4"/>
      <c r="H22" s="4"/>
      <c r="I22" s="4"/>
      <c r="J22" s="2"/>
      <c r="K22" s="2"/>
      <c r="L22" s="7"/>
      <c r="M22" s="96" t="s">
        <v>58</v>
      </c>
      <c r="N22" s="145" t="str">
        <f>'集計'!D22</f>
        <v/>
      </c>
    </row>
    <row r="23">
      <c r="A23" s="7"/>
      <c r="B23" s="16">
        <v>1200.0</v>
      </c>
      <c r="C23" s="14">
        <v>2.0</v>
      </c>
      <c r="D23" s="14">
        <v>3.0</v>
      </c>
      <c r="E23" s="109" t="s">
        <v>3</v>
      </c>
      <c r="F23" s="109">
        <v>1.0</v>
      </c>
      <c r="G23" s="109" t="s">
        <v>4</v>
      </c>
      <c r="H23" s="109" t="s">
        <v>60</v>
      </c>
      <c r="I23" s="110" t="s">
        <v>8</v>
      </c>
      <c r="J23" s="2"/>
      <c r="K23" s="2"/>
      <c r="L23" s="2"/>
      <c r="M23" s="4"/>
      <c r="N23" s="146">
        <f>'集計'!C23</f>
        <v>457.9648391</v>
      </c>
    </row>
    <row r="24">
      <c r="A24" s="7"/>
      <c r="B24" s="25">
        <v>2.0</v>
      </c>
      <c r="C24" s="112">
        <v>0.0</v>
      </c>
      <c r="E24" s="113"/>
      <c r="F24" s="114">
        <f t="shared" ref="F24:G24" si="2">F30-sum(F27:F29)</f>
        <v>28.97142857</v>
      </c>
      <c r="G24" s="114">
        <f t="shared" si="2"/>
        <v>79.4</v>
      </c>
      <c r="H24" s="115">
        <f t="shared" ref="H24:H26" si="3">sum(H4:J4)</f>
        <v>8.992294632</v>
      </c>
      <c r="I24" s="118">
        <f>sum(C24:H26)</f>
        <v>138.2115748</v>
      </c>
      <c r="J24" s="2"/>
      <c r="K24" s="2"/>
      <c r="L24" s="7"/>
      <c r="M24" s="90" t="s">
        <v>52</v>
      </c>
      <c r="N24" s="147">
        <f>'集計'!D40</f>
        <v>227</v>
      </c>
    </row>
    <row r="25">
      <c r="A25" s="7"/>
      <c r="B25" s="25">
        <v>3.0</v>
      </c>
      <c r="E25" s="113"/>
      <c r="F25" s="50"/>
      <c r="G25" s="50"/>
      <c r="H25" s="115">
        <f t="shared" si="3"/>
        <v>17.65939663</v>
      </c>
      <c r="I25" s="50"/>
      <c r="J25" s="2"/>
      <c r="K25" s="2"/>
      <c r="L25" s="7"/>
      <c r="M25" s="90" t="s">
        <v>53</v>
      </c>
      <c r="N25" s="144">
        <f>'集計'!D41</f>
        <v>92</v>
      </c>
    </row>
    <row r="26">
      <c r="A26" s="7"/>
      <c r="B26" s="25" t="s">
        <v>3</v>
      </c>
      <c r="C26" s="125"/>
      <c r="D26" s="125"/>
      <c r="E26" s="126"/>
      <c r="F26" s="128"/>
      <c r="G26" s="128"/>
      <c r="H26" s="115">
        <f t="shared" si="3"/>
        <v>3.188455008</v>
      </c>
      <c r="I26" s="32"/>
      <c r="J26" s="2"/>
      <c r="K26" s="2"/>
      <c r="L26" s="7"/>
      <c r="M26" s="90" t="s">
        <v>54</v>
      </c>
      <c r="N26" s="144">
        <f>'集計'!D42</f>
        <v>99</v>
      </c>
    </row>
    <row r="27">
      <c r="A27" s="7"/>
      <c r="B27" s="131">
        <v>1.0</v>
      </c>
      <c r="C27" s="133">
        <f t="shared" ref="C27:C28" si="4">I27-sum(F27:H27)</f>
        <v>18.94567063</v>
      </c>
      <c r="D27" s="31"/>
      <c r="E27" s="134"/>
      <c r="F27" s="27"/>
      <c r="G27" s="148">
        <f>(N17-(N15-(N16-N13)))</f>
        <v>0</v>
      </c>
      <c r="H27" s="115">
        <f>sum(H3:J3)</f>
        <v>10.05432937</v>
      </c>
      <c r="I27" s="110">
        <f>(N14-N12)+(N17-(N15-(N16-N13)))</f>
        <v>29</v>
      </c>
      <c r="J27" s="2"/>
      <c r="K27" s="2"/>
      <c r="L27" s="7"/>
      <c r="M27" s="90" t="s">
        <v>56</v>
      </c>
      <c r="N27" s="144">
        <f>'集計'!D43</f>
        <v>52</v>
      </c>
    </row>
    <row r="28">
      <c r="A28" s="7"/>
      <c r="B28" s="131" t="s">
        <v>4</v>
      </c>
      <c r="C28" s="133">
        <f t="shared" si="4"/>
        <v>123.4125637</v>
      </c>
      <c r="D28" s="31"/>
      <c r="E28" s="134"/>
      <c r="F28" s="110">
        <f>N13</f>
        <v>85</v>
      </c>
      <c r="G28" s="27"/>
      <c r="H28" s="115">
        <f>sum(H7:J7)</f>
        <v>8.587436333</v>
      </c>
      <c r="I28" s="110">
        <f>N12+N13</f>
        <v>217</v>
      </c>
      <c r="J28" s="2"/>
      <c r="K28" s="2"/>
      <c r="L28" s="7"/>
      <c r="M28" s="90" t="s">
        <v>57</v>
      </c>
      <c r="N28" s="144">
        <f>'集計'!D44</f>
        <v>38</v>
      </c>
    </row>
    <row r="29">
      <c r="A29" s="7"/>
      <c r="B29" s="131" t="s">
        <v>60</v>
      </c>
      <c r="C29" s="138">
        <f t="shared" ref="C29:E29" si="5">sum(D8:D10)</f>
        <v>12.88571429</v>
      </c>
      <c r="D29" s="138">
        <f t="shared" si="5"/>
        <v>25</v>
      </c>
      <c r="E29" s="138">
        <f t="shared" si="5"/>
        <v>5.542857143</v>
      </c>
      <c r="F29" s="138">
        <f>sum(C8:C10)</f>
        <v>8.028571429</v>
      </c>
      <c r="G29" s="138">
        <f>sum(G8:G10)</f>
        <v>15.6</v>
      </c>
      <c r="H29" s="139">
        <f>sum(H8:J10)</f>
        <v>20.94285714</v>
      </c>
      <c r="I29" s="140">
        <f>sum(C29:H29)</f>
        <v>88</v>
      </c>
      <c r="J29" s="2"/>
      <c r="K29" s="2"/>
      <c r="L29" s="7"/>
      <c r="M29" s="90" t="s">
        <v>59</v>
      </c>
      <c r="N29" s="144">
        <f>'集計'!D45</f>
        <v>67</v>
      </c>
    </row>
    <row r="30">
      <c r="A30" s="7"/>
      <c r="B30" s="110" t="s">
        <v>8</v>
      </c>
      <c r="C30" s="141">
        <f>sum(C24:E29)</f>
        <v>185.7868057</v>
      </c>
      <c r="D30" s="31"/>
      <c r="E30" s="32"/>
      <c r="F30" s="94">
        <f>N16</f>
        <v>122</v>
      </c>
      <c r="G30" s="94">
        <f>N17</f>
        <v>95</v>
      </c>
      <c r="H30" s="85">
        <f>sum(H24:H29)</f>
        <v>69.42476912</v>
      </c>
      <c r="I30" s="94"/>
      <c r="J30" s="2"/>
      <c r="K30" s="2"/>
      <c r="L30" s="7"/>
      <c r="M30" s="90" t="s">
        <v>61</v>
      </c>
      <c r="N30" s="144">
        <f>'集計'!D46</f>
        <v>293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90" t="s">
        <v>62</v>
      </c>
      <c r="N31" s="144">
        <f>'集計'!D47</f>
        <v>312</v>
      </c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96" t="s">
        <v>63</v>
      </c>
      <c r="N32" s="145">
        <f>'集計'!D48</f>
        <v>132</v>
      </c>
    </row>
    <row r="33">
      <c r="N33" s="153"/>
    </row>
    <row r="34">
      <c r="N34" s="153"/>
    </row>
    <row r="35">
      <c r="N35" s="153"/>
    </row>
    <row r="36">
      <c r="N36" s="153"/>
    </row>
    <row r="37">
      <c r="N37" s="153"/>
    </row>
    <row r="38">
      <c r="N38" s="153"/>
    </row>
    <row r="39">
      <c r="N39" s="153"/>
    </row>
    <row r="40">
      <c r="N40" s="153"/>
    </row>
    <row r="41">
      <c r="N41" s="153"/>
    </row>
    <row r="42">
      <c r="N42" s="153"/>
    </row>
    <row r="43">
      <c r="N43" s="153"/>
    </row>
    <row r="44">
      <c r="N44" s="153"/>
    </row>
    <row r="45">
      <c r="N45" s="153"/>
    </row>
    <row r="46">
      <c r="N46" s="153"/>
    </row>
    <row r="47">
      <c r="N47" s="153"/>
    </row>
    <row r="48">
      <c r="N48" s="153"/>
    </row>
    <row r="49">
      <c r="N49" s="153"/>
    </row>
    <row r="50">
      <c r="N50" s="153"/>
    </row>
    <row r="51">
      <c r="N51" s="153"/>
    </row>
    <row r="52">
      <c r="N52" s="153"/>
    </row>
    <row r="53">
      <c r="N53" s="153"/>
    </row>
    <row r="54">
      <c r="N54" s="153"/>
    </row>
    <row r="55">
      <c r="N55" s="153"/>
    </row>
    <row r="56">
      <c r="N56" s="153"/>
    </row>
    <row r="57">
      <c r="N57" s="153"/>
    </row>
    <row r="58">
      <c r="N58" s="153"/>
    </row>
    <row r="59">
      <c r="N59" s="153"/>
    </row>
    <row r="60">
      <c r="N60" s="153"/>
    </row>
    <row r="61">
      <c r="N61" s="153"/>
    </row>
    <row r="62">
      <c r="N62" s="153"/>
    </row>
    <row r="63">
      <c r="N63" s="153"/>
    </row>
    <row r="64">
      <c r="N64" s="153"/>
    </row>
    <row r="65">
      <c r="N65" s="153"/>
    </row>
    <row r="66">
      <c r="N66" s="153"/>
    </row>
    <row r="67">
      <c r="N67" s="153"/>
    </row>
    <row r="68">
      <c r="N68" s="153"/>
    </row>
    <row r="69">
      <c r="N69" s="153"/>
    </row>
    <row r="70">
      <c r="N70" s="153"/>
    </row>
    <row r="71">
      <c r="N71" s="153"/>
    </row>
    <row r="72">
      <c r="N72" s="153"/>
    </row>
    <row r="73">
      <c r="N73" s="153"/>
    </row>
    <row r="74">
      <c r="N74" s="153"/>
    </row>
    <row r="75">
      <c r="N75" s="153"/>
    </row>
    <row r="76">
      <c r="N76" s="153"/>
    </row>
    <row r="77">
      <c r="N77" s="153"/>
    </row>
    <row r="78">
      <c r="N78" s="153"/>
    </row>
    <row r="79">
      <c r="N79" s="153"/>
    </row>
    <row r="80">
      <c r="N80" s="153"/>
    </row>
    <row r="81">
      <c r="N81" s="153"/>
    </row>
    <row r="82">
      <c r="N82" s="153"/>
    </row>
    <row r="83">
      <c r="N83" s="153"/>
    </row>
    <row r="84">
      <c r="N84" s="153"/>
    </row>
    <row r="85">
      <c r="N85" s="153"/>
    </row>
    <row r="86">
      <c r="N86" s="153"/>
    </row>
    <row r="87">
      <c r="N87" s="153"/>
    </row>
    <row r="88">
      <c r="N88" s="153"/>
    </row>
    <row r="89">
      <c r="N89" s="153"/>
    </row>
    <row r="90">
      <c r="N90" s="153"/>
    </row>
    <row r="91">
      <c r="N91" s="153"/>
    </row>
    <row r="92">
      <c r="N92" s="153"/>
    </row>
    <row r="93">
      <c r="N93" s="153"/>
    </row>
    <row r="94">
      <c r="N94" s="153"/>
    </row>
    <row r="95">
      <c r="N95" s="153"/>
    </row>
    <row r="96">
      <c r="N96" s="153"/>
    </row>
    <row r="97">
      <c r="N97" s="153"/>
    </row>
    <row r="98">
      <c r="N98" s="153"/>
    </row>
    <row r="99">
      <c r="N99" s="153"/>
    </row>
    <row r="100">
      <c r="N100" s="153"/>
    </row>
    <row r="101">
      <c r="N101" s="153"/>
    </row>
    <row r="102">
      <c r="N102" s="153"/>
    </row>
    <row r="103">
      <c r="N103" s="153"/>
    </row>
    <row r="104">
      <c r="N104" s="153"/>
    </row>
    <row r="105">
      <c r="N105" s="153"/>
    </row>
    <row r="106">
      <c r="N106" s="153"/>
    </row>
    <row r="107">
      <c r="N107" s="153"/>
    </row>
    <row r="108">
      <c r="N108" s="153"/>
    </row>
    <row r="109">
      <c r="N109" s="153"/>
    </row>
    <row r="110">
      <c r="N110" s="153"/>
    </row>
    <row r="111">
      <c r="N111" s="153"/>
    </row>
    <row r="112">
      <c r="N112" s="153"/>
    </row>
    <row r="113">
      <c r="N113" s="153"/>
    </row>
    <row r="114">
      <c r="N114" s="153"/>
    </row>
    <row r="115">
      <c r="N115" s="153"/>
    </row>
    <row r="116">
      <c r="N116" s="153"/>
    </row>
    <row r="117">
      <c r="N117" s="153"/>
    </row>
    <row r="118">
      <c r="N118" s="153"/>
    </row>
    <row r="119">
      <c r="N119" s="153"/>
    </row>
    <row r="120">
      <c r="N120" s="153"/>
    </row>
    <row r="121">
      <c r="N121" s="153"/>
    </row>
    <row r="122">
      <c r="N122" s="153"/>
    </row>
    <row r="123">
      <c r="N123" s="153"/>
    </row>
    <row r="124">
      <c r="N124" s="153"/>
    </row>
    <row r="125">
      <c r="N125" s="153"/>
    </row>
    <row r="126">
      <c r="N126" s="153"/>
    </row>
    <row r="127">
      <c r="N127" s="153"/>
    </row>
    <row r="128">
      <c r="N128" s="153"/>
    </row>
    <row r="129">
      <c r="N129" s="153"/>
    </row>
    <row r="130">
      <c r="N130" s="153"/>
    </row>
    <row r="131">
      <c r="N131" s="153"/>
    </row>
    <row r="132">
      <c r="N132" s="153"/>
    </row>
    <row r="133">
      <c r="N133" s="153"/>
    </row>
    <row r="134">
      <c r="N134" s="153"/>
    </row>
    <row r="135">
      <c r="N135" s="153"/>
    </row>
    <row r="136">
      <c r="N136" s="153"/>
    </row>
    <row r="137">
      <c r="N137" s="153"/>
    </row>
    <row r="138">
      <c r="N138" s="153"/>
    </row>
    <row r="139">
      <c r="N139" s="153"/>
    </row>
    <row r="140">
      <c r="N140" s="153"/>
    </row>
    <row r="141">
      <c r="N141" s="153"/>
    </row>
    <row r="142">
      <c r="N142" s="153"/>
    </row>
    <row r="143">
      <c r="N143" s="153"/>
    </row>
    <row r="144">
      <c r="N144" s="153"/>
    </row>
    <row r="145">
      <c r="N145" s="153"/>
    </row>
    <row r="146">
      <c r="N146" s="153"/>
    </row>
    <row r="147">
      <c r="N147" s="153"/>
    </row>
    <row r="148">
      <c r="N148" s="153"/>
    </row>
    <row r="149">
      <c r="N149" s="153"/>
    </row>
    <row r="150">
      <c r="N150" s="153"/>
    </row>
    <row r="151">
      <c r="N151" s="153"/>
    </row>
    <row r="152">
      <c r="N152" s="153"/>
    </row>
    <row r="153">
      <c r="N153" s="153"/>
    </row>
    <row r="154">
      <c r="N154" s="153"/>
    </row>
    <row r="155">
      <c r="N155" s="153"/>
    </row>
    <row r="156">
      <c r="N156" s="153"/>
    </row>
    <row r="157">
      <c r="N157" s="153"/>
    </row>
    <row r="158">
      <c r="N158" s="153"/>
    </row>
    <row r="159">
      <c r="N159" s="153"/>
    </row>
    <row r="160">
      <c r="N160" s="153"/>
    </row>
    <row r="161">
      <c r="N161" s="153"/>
    </row>
    <row r="162">
      <c r="N162" s="153"/>
    </row>
    <row r="163">
      <c r="N163" s="153"/>
    </row>
    <row r="164">
      <c r="N164" s="153"/>
    </row>
    <row r="165">
      <c r="N165" s="153"/>
    </row>
    <row r="166">
      <c r="N166" s="153"/>
    </row>
    <row r="167">
      <c r="N167" s="153"/>
    </row>
    <row r="168">
      <c r="N168" s="153"/>
    </row>
    <row r="169">
      <c r="N169" s="153"/>
    </row>
    <row r="170">
      <c r="N170" s="153"/>
    </row>
    <row r="171">
      <c r="N171" s="153"/>
    </row>
    <row r="172">
      <c r="N172" s="153"/>
    </row>
    <row r="173">
      <c r="N173" s="153"/>
    </row>
    <row r="174">
      <c r="N174" s="153"/>
    </row>
    <row r="175">
      <c r="N175" s="153"/>
    </row>
    <row r="176">
      <c r="N176" s="153"/>
    </row>
    <row r="177">
      <c r="N177" s="153"/>
    </row>
    <row r="178">
      <c r="N178" s="153"/>
    </row>
    <row r="179">
      <c r="N179" s="153"/>
    </row>
    <row r="180">
      <c r="N180" s="153"/>
    </row>
    <row r="181">
      <c r="N181" s="153"/>
    </row>
    <row r="182">
      <c r="N182" s="153"/>
    </row>
    <row r="183">
      <c r="N183" s="153"/>
    </row>
    <row r="184">
      <c r="N184" s="153"/>
    </row>
    <row r="185">
      <c r="N185" s="153"/>
    </row>
    <row r="186">
      <c r="N186" s="153"/>
    </row>
    <row r="187">
      <c r="N187" s="153"/>
    </row>
    <row r="188">
      <c r="N188" s="153"/>
    </row>
    <row r="189">
      <c r="N189" s="153"/>
    </row>
    <row r="190">
      <c r="N190" s="153"/>
    </row>
    <row r="191">
      <c r="N191" s="153"/>
    </row>
    <row r="192">
      <c r="N192" s="153"/>
    </row>
    <row r="193">
      <c r="N193" s="153"/>
    </row>
    <row r="194">
      <c r="N194" s="153"/>
    </row>
    <row r="195">
      <c r="N195" s="153"/>
    </row>
    <row r="196">
      <c r="N196" s="153"/>
    </row>
    <row r="197">
      <c r="N197" s="153"/>
    </row>
    <row r="198">
      <c r="N198" s="153"/>
    </row>
    <row r="199">
      <c r="N199" s="153"/>
    </row>
    <row r="200">
      <c r="N200" s="153"/>
    </row>
    <row r="201">
      <c r="N201" s="153"/>
    </row>
    <row r="202">
      <c r="N202" s="153"/>
    </row>
    <row r="203">
      <c r="N203" s="153"/>
    </row>
    <row r="204">
      <c r="N204" s="153"/>
    </row>
    <row r="205">
      <c r="N205" s="153"/>
    </row>
    <row r="206">
      <c r="N206" s="153"/>
    </row>
    <row r="207">
      <c r="N207" s="153"/>
    </row>
    <row r="208">
      <c r="N208" s="153"/>
    </row>
    <row r="209">
      <c r="N209" s="153"/>
    </row>
    <row r="210">
      <c r="N210" s="153"/>
    </row>
    <row r="211">
      <c r="N211" s="153"/>
    </row>
    <row r="212">
      <c r="N212" s="153"/>
    </row>
    <row r="213">
      <c r="N213" s="153"/>
    </row>
    <row r="214">
      <c r="N214" s="153"/>
    </row>
    <row r="215">
      <c r="N215" s="153"/>
    </row>
    <row r="216">
      <c r="N216" s="153"/>
    </row>
    <row r="217">
      <c r="N217" s="153"/>
    </row>
    <row r="218">
      <c r="N218" s="153"/>
    </row>
    <row r="219">
      <c r="N219" s="153"/>
    </row>
    <row r="220">
      <c r="N220" s="153"/>
    </row>
    <row r="221">
      <c r="N221" s="153"/>
    </row>
    <row r="222">
      <c r="N222" s="153"/>
    </row>
    <row r="223">
      <c r="N223" s="153"/>
    </row>
    <row r="224">
      <c r="N224" s="153"/>
    </row>
    <row r="225">
      <c r="N225" s="153"/>
    </row>
    <row r="226">
      <c r="N226" s="153"/>
    </row>
    <row r="227">
      <c r="N227" s="153"/>
    </row>
    <row r="228">
      <c r="N228" s="153"/>
    </row>
    <row r="229">
      <c r="N229" s="153"/>
    </row>
    <row r="230">
      <c r="N230" s="153"/>
    </row>
    <row r="231">
      <c r="N231" s="153"/>
    </row>
    <row r="232">
      <c r="N232" s="153"/>
    </row>
    <row r="233">
      <c r="N233" s="153"/>
    </row>
    <row r="234">
      <c r="N234" s="153"/>
    </row>
    <row r="235">
      <c r="N235" s="153"/>
    </row>
    <row r="236">
      <c r="N236" s="153"/>
    </row>
    <row r="237">
      <c r="N237" s="153"/>
    </row>
    <row r="238">
      <c r="N238" s="153"/>
    </row>
    <row r="239">
      <c r="N239" s="153"/>
    </row>
    <row r="240">
      <c r="N240" s="153"/>
    </row>
    <row r="241">
      <c r="N241" s="153"/>
    </row>
    <row r="242">
      <c r="N242" s="153"/>
    </row>
    <row r="243">
      <c r="N243" s="153"/>
    </row>
    <row r="244">
      <c r="N244" s="153"/>
    </row>
    <row r="245">
      <c r="N245" s="153"/>
    </row>
    <row r="246">
      <c r="N246" s="153"/>
    </row>
    <row r="247">
      <c r="N247" s="153"/>
    </row>
    <row r="248">
      <c r="N248" s="153"/>
    </row>
    <row r="249">
      <c r="N249" s="153"/>
    </row>
    <row r="250">
      <c r="N250" s="153"/>
    </row>
    <row r="251">
      <c r="N251" s="153"/>
    </row>
    <row r="252">
      <c r="N252" s="153"/>
    </row>
    <row r="253">
      <c r="N253" s="153"/>
    </row>
    <row r="254">
      <c r="N254" s="153"/>
    </row>
    <row r="255">
      <c r="N255" s="153"/>
    </row>
    <row r="256">
      <c r="N256" s="153"/>
    </row>
    <row r="257">
      <c r="N257" s="153"/>
    </row>
    <row r="258">
      <c r="N258" s="153"/>
    </row>
    <row r="259">
      <c r="N259" s="153"/>
    </row>
    <row r="260">
      <c r="N260" s="153"/>
    </row>
    <row r="261">
      <c r="N261" s="153"/>
    </row>
    <row r="262">
      <c r="N262" s="153"/>
    </row>
    <row r="263">
      <c r="N263" s="153"/>
    </row>
    <row r="264">
      <c r="N264" s="153"/>
    </row>
    <row r="265">
      <c r="N265" s="153"/>
    </row>
    <row r="266">
      <c r="N266" s="153"/>
    </row>
    <row r="267">
      <c r="N267" s="153"/>
    </row>
    <row r="268">
      <c r="N268" s="153"/>
    </row>
    <row r="269">
      <c r="N269" s="153"/>
    </row>
    <row r="270">
      <c r="N270" s="153"/>
    </row>
    <row r="271">
      <c r="N271" s="153"/>
    </row>
    <row r="272">
      <c r="N272" s="153"/>
    </row>
    <row r="273">
      <c r="N273" s="153"/>
    </row>
    <row r="274">
      <c r="N274" s="153"/>
    </row>
    <row r="275">
      <c r="N275" s="153"/>
    </row>
    <row r="276">
      <c r="N276" s="153"/>
    </row>
    <row r="277">
      <c r="N277" s="153"/>
    </row>
    <row r="278">
      <c r="N278" s="153"/>
    </row>
    <row r="279">
      <c r="N279" s="153"/>
    </row>
    <row r="280">
      <c r="N280" s="153"/>
    </row>
    <row r="281">
      <c r="N281" s="153"/>
    </row>
    <row r="282">
      <c r="N282" s="153"/>
    </row>
    <row r="283">
      <c r="N283" s="153"/>
    </row>
    <row r="284">
      <c r="N284" s="153"/>
    </row>
    <row r="285">
      <c r="N285" s="153"/>
    </row>
    <row r="286">
      <c r="N286" s="153"/>
    </row>
    <row r="287">
      <c r="N287" s="153"/>
    </row>
    <row r="288">
      <c r="N288" s="153"/>
    </row>
    <row r="289">
      <c r="N289" s="153"/>
    </row>
    <row r="290">
      <c r="N290" s="153"/>
    </row>
    <row r="291">
      <c r="N291" s="153"/>
    </row>
    <row r="292">
      <c r="N292" s="153"/>
    </row>
    <row r="293">
      <c r="N293" s="153"/>
    </row>
    <row r="294">
      <c r="N294" s="153"/>
    </row>
    <row r="295">
      <c r="N295" s="153"/>
    </row>
    <row r="296">
      <c r="N296" s="153"/>
    </row>
    <row r="297">
      <c r="N297" s="153"/>
    </row>
    <row r="298">
      <c r="N298" s="153"/>
    </row>
    <row r="299">
      <c r="N299" s="153"/>
    </row>
    <row r="300">
      <c r="N300" s="153"/>
    </row>
    <row r="301">
      <c r="N301" s="153"/>
    </row>
    <row r="302">
      <c r="N302" s="153"/>
    </row>
    <row r="303">
      <c r="N303" s="153"/>
    </row>
    <row r="304">
      <c r="N304" s="153"/>
    </row>
    <row r="305">
      <c r="N305" s="153"/>
    </row>
    <row r="306">
      <c r="N306" s="153"/>
    </row>
    <row r="307">
      <c r="N307" s="153"/>
    </row>
    <row r="308">
      <c r="N308" s="153"/>
    </row>
    <row r="309">
      <c r="N309" s="153"/>
    </row>
    <row r="310">
      <c r="N310" s="153"/>
    </row>
    <row r="311">
      <c r="N311" s="153"/>
    </row>
    <row r="312">
      <c r="N312" s="153"/>
    </row>
    <row r="313">
      <c r="N313" s="153"/>
    </row>
    <row r="314">
      <c r="N314" s="153"/>
    </row>
    <row r="315">
      <c r="N315" s="153"/>
    </row>
    <row r="316">
      <c r="N316" s="153"/>
    </row>
    <row r="317">
      <c r="N317" s="153"/>
    </row>
    <row r="318">
      <c r="N318" s="153"/>
    </row>
    <row r="319">
      <c r="N319" s="153"/>
    </row>
    <row r="320">
      <c r="N320" s="153"/>
    </row>
    <row r="321">
      <c r="N321" s="153"/>
    </row>
    <row r="322">
      <c r="N322" s="153"/>
    </row>
    <row r="323">
      <c r="N323" s="153"/>
    </row>
    <row r="324">
      <c r="N324" s="153"/>
    </row>
    <row r="325">
      <c r="N325" s="153"/>
    </row>
    <row r="326">
      <c r="N326" s="153"/>
    </row>
    <row r="327">
      <c r="N327" s="153"/>
    </row>
    <row r="328">
      <c r="N328" s="153"/>
    </row>
    <row r="329">
      <c r="N329" s="153"/>
    </row>
    <row r="330">
      <c r="N330" s="153"/>
    </row>
    <row r="331">
      <c r="N331" s="153"/>
    </row>
    <row r="332">
      <c r="N332" s="153"/>
    </row>
    <row r="333">
      <c r="N333" s="153"/>
    </row>
    <row r="334">
      <c r="N334" s="153"/>
    </row>
    <row r="335">
      <c r="N335" s="153"/>
    </row>
    <row r="336">
      <c r="N336" s="153"/>
    </row>
    <row r="337">
      <c r="N337" s="153"/>
    </row>
    <row r="338">
      <c r="N338" s="153"/>
    </row>
    <row r="339">
      <c r="N339" s="153"/>
    </row>
    <row r="340">
      <c r="N340" s="153"/>
    </row>
    <row r="341">
      <c r="N341" s="153"/>
    </row>
    <row r="342">
      <c r="N342" s="153"/>
    </row>
    <row r="343">
      <c r="N343" s="153"/>
    </row>
    <row r="344">
      <c r="N344" s="153"/>
    </row>
    <row r="345">
      <c r="N345" s="153"/>
    </row>
    <row r="346">
      <c r="N346" s="153"/>
    </row>
    <row r="347">
      <c r="N347" s="153"/>
    </row>
    <row r="348">
      <c r="N348" s="153"/>
    </row>
    <row r="349">
      <c r="N349" s="153"/>
    </row>
    <row r="350">
      <c r="N350" s="153"/>
    </row>
    <row r="351">
      <c r="N351" s="153"/>
    </row>
    <row r="352">
      <c r="N352" s="153"/>
    </row>
    <row r="353">
      <c r="N353" s="153"/>
    </row>
    <row r="354">
      <c r="N354" s="153"/>
    </row>
    <row r="355">
      <c r="N355" s="153"/>
    </row>
    <row r="356">
      <c r="N356" s="153"/>
    </row>
    <row r="357">
      <c r="N357" s="153"/>
    </row>
    <row r="358">
      <c r="N358" s="153"/>
    </row>
    <row r="359">
      <c r="N359" s="153"/>
    </row>
    <row r="360">
      <c r="N360" s="153"/>
    </row>
    <row r="361">
      <c r="N361" s="153"/>
    </row>
    <row r="362">
      <c r="N362" s="153"/>
    </row>
    <row r="363">
      <c r="N363" s="153"/>
    </row>
    <row r="364">
      <c r="N364" s="153"/>
    </row>
    <row r="365">
      <c r="N365" s="153"/>
    </row>
    <row r="366">
      <c r="N366" s="153"/>
    </row>
    <row r="367">
      <c r="N367" s="153"/>
    </row>
    <row r="368">
      <c r="N368" s="153"/>
    </row>
    <row r="369">
      <c r="N369" s="153"/>
    </row>
    <row r="370">
      <c r="N370" s="153"/>
    </row>
    <row r="371">
      <c r="N371" s="153"/>
    </row>
    <row r="372">
      <c r="N372" s="153"/>
    </row>
    <row r="373">
      <c r="N373" s="153"/>
    </row>
    <row r="374">
      <c r="N374" s="153"/>
    </row>
    <row r="375">
      <c r="N375" s="153"/>
    </row>
    <row r="376">
      <c r="N376" s="153"/>
    </row>
    <row r="377">
      <c r="N377" s="153"/>
    </row>
    <row r="378">
      <c r="N378" s="153"/>
    </row>
    <row r="379">
      <c r="N379" s="153"/>
    </row>
    <row r="380">
      <c r="N380" s="153"/>
    </row>
    <row r="381">
      <c r="N381" s="153"/>
    </row>
    <row r="382">
      <c r="N382" s="153"/>
    </row>
    <row r="383">
      <c r="N383" s="153"/>
    </row>
    <row r="384">
      <c r="N384" s="153"/>
    </row>
    <row r="385">
      <c r="N385" s="153"/>
    </row>
    <row r="386">
      <c r="N386" s="153"/>
    </row>
    <row r="387">
      <c r="N387" s="153"/>
    </row>
    <row r="388">
      <c r="N388" s="153"/>
    </row>
    <row r="389">
      <c r="N389" s="153"/>
    </row>
    <row r="390">
      <c r="N390" s="153"/>
    </row>
    <row r="391">
      <c r="N391" s="153"/>
    </row>
    <row r="392">
      <c r="N392" s="153"/>
    </row>
    <row r="393">
      <c r="N393" s="153"/>
    </row>
    <row r="394">
      <c r="N394" s="153"/>
    </row>
    <row r="395">
      <c r="N395" s="153"/>
    </row>
    <row r="396">
      <c r="N396" s="153"/>
    </row>
    <row r="397">
      <c r="N397" s="153"/>
    </row>
    <row r="398">
      <c r="N398" s="153"/>
    </row>
    <row r="399">
      <c r="N399" s="153"/>
    </row>
    <row r="400">
      <c r="N400" s="153"/>
    </row>
    <row r="401">
      <c r="N401" s="153"/>
    </row>
    <row r="402">
      <c r="N402" s="153"/>
    </row>
    <row r="403">
      <c r="N403" s="153"/>
    </row>
    <row r="404">
      <c r="N404" s="153"/>
    </row>
    <row r="405">
      <c r="N405" s="153"/>
    </row>
    <row r="406">
      <c r="N406" s="153"/>
    </row>
    <row r="407">
      <c r="N407" s="153"/>
    </row>
    <row r="408">
      <c r="N408" s="153"/>
    </row>
    <row r="409">
      <c r="N409" s="153"/>
    </row>
    <row r="410">
      <c r="N410" s="153"/>
    </row>
    <row r="411">
      <c r="N411" s="153"/>
    </row>
    <row r="412">
      <c r="N412" s="153"/>
    </row>
    <row r="413">
      <c r="N413" s="153"/>
    </row>
    <row r="414">
      <c r="N414" s="153"/>
    </row>
    <row r="415">
      <c r="N415" s="153"/>
    </row>
    <row r="416">
      <c r="N416" s="153"/>
    </row>
    <row r="417">
      <c r="N417" s="153"/>
    </row>
    <row r="418">
      <c r="N418" s="153"/>
    </row>
    <row r="419">
      <c r="N419" s="153"/>
    </row>
    <row r="420">
      <c r="N420" s="153"/>
    </row>
    <row r="421">
      <c r="N421" s="153"/>
    </row>
    <row r="422">
      <c r="N422" s="153"/>
    </row>
    <row r="423">
      <c r="N423" s="153"/>
    </row>
    <row r="424">
      <c r="N424" s="153"/>
    </row>
    <row r="425">
      <c r="N425" s="153"/>
    </row>
    <row r="426">
      <c r="N426" s="153"/>
    </row>
    <row r="427">
      <c r="N427" s="153"/>
    </row>
    <row r="428">
      <c r="N428" s="153"/>
    </row>
    <row r="429">
      <c r="N429" s="153"/>
    </row>
    <row r="430">
      <c r="N430" s="153"/>
    </row>
    <row r="431">
      <c r="N431" s="153"/>
    </row>
    <row r="432">
      <c r="N432" s="153"/>
    </row>
    <row r="433">
      <c r="N433" s="153"/>
    </row>
    <row r="434">
      <c r="N434" s="153"/>
    </row>
    <row r="435">
      <c r="N435" s="153"/>
    </row>
    <row r="436">
      <c r="N436" s="153"/>
    </row>
    <row r="437">
      <c r="N437" s="153"/>
    </row>
    <row r="438">
      <c r="N438" s="153"/>
    </row>
    <row r="439">
      <c r="N439" s="153"/>
    </row>
    <row r="440">
      <c r="N440" s="153"/>
    </row>
    <row r="441">
      <c r="N441" s="153"/>
    </row>
    <row r="442">
      <c r="N442" s="153"/>
    </row>
    <row r="443">
      <c r="N443" s="153"/>
    </row>
    <row r="444">
      <c r="N444" s="153"/>
    </row>
    <row r="445">
      <c r="N445" s="153"/>
    </row>
    <row r="446">
      <c r="N446" s="153"/>
    </row>
    <row r="447">
      <c r="N447" s="153"/>
    </row>
    <row r="448">
      <c r="N448" s="153"/>
    </row>
    <row r="449">
      <c r="N449" s="153"/>
    </row>
    <row r="450">
      <c r="N450" s="153"/>
    </row>
    <row r="451">
      <c r="N451" s="153"/>
    </row>
    <row r="452">
      <c r="N452" s="153"/>
    </row>
    <row r="453">
      <c r="N453" s="153"/>
    </row>
    <row r="454">
      <c r="N454" s="153"/>
    </row>
    <row r="455">
      <c r="N455" s="153"/>
    </row>
    <row r="456">
      <c r="N456" s="153"/>
    </row>
    <row r="457">
      <c r="N457" s="153"/>
    </row>
    <row r="458">
      <c r="N458" s="153"/>
    </row>
    <row r="459">
      <c r="N459" s="153"/>
    </row>
    <row r="460">
      <c r="N460" s="153"/>
    </row>
    <row r="461">
      <c r="N461" s="153"/>
    </row>
    <row r="462">
      <c r="N462" s="153"/>
    </row>
    <row r="463">
      <c r="N463" s="153"/>
    </row>
    <row r="464">
      <c r="N464" s="153"/>
    </row>
    <row r="465">
      <c r="N465" s="153"/>
    </row>
    <row r="466">
      <c r="N466" s="153"/>
    </row>
    <row r="467">
      <c r="N467" s="153"/>
    </row>
    <row r="468">
      <c r="N468" s="153"/>
    </row>
    <row r="469">
      <c r="N469" s="153"/>
    </row>
    <row r="470">
      <c r="N470" s="153"/>
    </row>
    <row r="471">
      <c r="N471" s="153"/>
    </row>
    <row r="472">
      <c r="N472" s="153"/>
    </row>
    <row r="473">
      <c r="N473" s="153"/>
    </row>
    <row r="474">
      <c r="N474" s="153"/>
    </row>
    <row r="475">
      <c r="N475" s="153"/>
    </row>
    <row r="476">
      <c r="N476" s="153"/>
    </row>
    <row r="477">
      <c r="N477" s="153"/>
    </row>
    <row r="478">
      <c r="N478" s="153"/>
    </row>
    <row r="479">
      <c r="N479" s="153"/>
    </row>
    <row r="480">
      <c r="N480" s="153"/>
    </row>
    <row r="481">
      <c r="N481" s="153"/>
    </row>
    <row r="482">
      <c r="N482" s="153"/>
    </row>
    <row r="483">
      <c r="N483" s="153"/>
    </row>
    <row r="484">
      <c r="N484" s="153"/>
    </row>
    <row r="485">
      <c r="N485" s="153"/>
    </row>
    <row r="486">
      <c r="N486" s="153"/>
    </row>
    <row r="487">
      <c r="N487" s="153"/>
    </row>
    <row r="488">
      <c r="N488" s="153"/>
    </row>
    <row r="489">
      <c r="N489" s="153"/>
    </row>
    <row r="490">
      <c r="N490" s="153"/>
    </row>
    <row r="491">
      <c r="N491" s="153"/>
    </row>
    <row r="492">
      <c r="N492" s="153"/>
    </row>
    <row r="493">
      <c r="N493" s="153"/>
    </row>
    <row r="494">
      <c r="N494" s="153"/>
    </row>
    <row r="495">
      <c r="N495" s="153"/>
    </row>
    <row r="496">
      <c r="N496" s="153"/>
    </row>
    <row r="497">
      <c r="N497" s="153"/>
    </row>
    <row r="498">
      <c r="N498" s="153"/>
    </row>
    <row r="499">
      <c r="N499" s="153"/>
    </row>
    <row r="500">
      <c r="N500" s="153"/>
    </row>
    <row r="501">
      <c r="N501" s="153"/>
    </row>
    <row r="502">
      <c r="N502" s="153"/>
    </row>
    <row r="503">
      <c r="N503" s="153"/>
    </row>
    <row r="504">
      <c r="N504" s="153"/>
    </row>
    <row r="505">
      <c r="N505" s="153"/>
    </row>
    <row r="506">
      <c r="N506" s="153"/>
    </row>
    <row r="507">
      <c r="N507" s="153"/>
    </row>
    <row r="508">
      <c r="N508" s="153"/>
    </row>
    <row r="509">
      <c r="N509" s="153"/>
    </row>
    <row r="510">
      <c r="N510" s="153"/>
    </row>
    <row r="511">
      <c r="N511" s="153"/>
    </row>
    <row r="512">
      <c r="N512" s="153"/>
    </row>
    <row r="513">
      <c r="N513" s="153"/>
    </row>
    <row r="514">
      <c r="N514" s="153"/>
    </row>
    <row r="515">
      <c r="N515" s="153"/>
    </row>
    <row r="516">
      <c r="N516" s="153"/>
    </row>
    <row r="517">
      <c r="N517" s="153"/>
    </row>
    <row r="518">
      <c r="N518" s="153"/>
    </row>
    <row r="519">
      <c r="N519" s="153"/>
    </row>
    <row r="520">
      <c r="N520" s="153"/>
    </row>
    <row r="521">
      <c r="N521" s="153"/>
    </row>
    <row r="522">
      <c r="N522" s="153"/>
    </row>
    <row r="523">
      <c r="N523" s="153"/>
    </row>
    <row r="524">
      <c r="N524" s="153"/>
    </row>
    <row r="525">
      <c r="N525" s="153"/>
    </row>
    <row r="526">
      <c r="N526" s="153"/>
    </row>
    <row r="527">
      <c r="N527" s="153"/>
    </row>
    <row r="528">
      <c r="N528" s="153"/>
    </row>
    <row r="529">
      <c r="N529" s="153"/>
    </row>
    <row r="530">
      <c r="N530" s="153"/>
    </row>
    <row r="531">
      <c r="N531" s="153"/>
    </row>
    <row r="532">
      <c r="N532" s="153"/>
    </row>
    <row r="533">
      <c r="N533" s="153"/>
    </row>
    <row r="534">
      <c r="N534" s="153"/>
    </row>
    <row r="535">
      <c r="N535" s="153"/>
    </row>
    <row r="536">
      <c r="N536" s="153"/>
    </row>
    <row r="537">
      <c r="N537" s="153"/>
    </row>
    <row r="538">
      <c r="N538" s="153"/>
    </row>
    <row r="539">
      <c r="N539" s="153"/>
    </row>
    <row r="540">
      <c r="N540" s="153"/>
    </row>
    <row r="541">
      <c r="N541" s="153"/>
    </row>
    <row r="542">
      <c r="N542" s="153"/>
    </row>
    <row r="543">
      <c r="N543" s="153"/>
    </row>
    <row r="544">
      <c r="N544" s="153"/>
    </row>
    <row r="545">
      <c r="N545" s="153"/>
    </row>
    <row r="546">
      <c r="N546" s="153"/>
    </row>
    <row r="547">
      <c r="N547" s="153"/>
    </row>
    <row r="548">
      <c r="N548" s="153"/>
    </row>
    <row r="549">
      <c r="N549" s="153"/>
    </row>
    <row r="550">
      <c r="N550" s="153"/>
    </row>
    <row r="551">
      <c r="N551" s="153"/>
    </row>
    <row r="552">
      <c r="N552" s="153"/>
    </row>
    <row r="553">
      <c r="N553" s="153"/>
    </row>
    <row r="554">
      <c r="N554" s="153"/>
    </row>
    <row r="555">
      <c r="N555" s="153"/>
    </row>
    <row r="556">
      <c r="N556" s="153"/>
    </row>
    <row r="557">
      <c r="N557" s="153"/>
    </row>
    <row r="558">
      <c r="N558" s="153"/>
    </row>
    <row r="559">
      <c r="N559" s="153"/>
    </row>
    <row r="560">
      <c r="N560" s="153"/>
    </row>
    <row r="561">
      <c r="N561" s="153"/>
    </row>
    <row r="562">
      <c r="N562" s="153"/>
    </row>
    <row r="563">
      <c r="N563" s="153"/>
    </row>
    <row r="564">
      <c r="N564" s="153"/>
    </row>
    <row r="565">
      <c r="N565" s="153"/>
    </row>
    <row r="566">
      <c r="N566" s="153"/>
    </row>
    <row r="567">
      <c r="N567" s="153"/>
    </row>
    <row r="568">
      <c r="N568" s="153"/>
    </row>
    <row r="569">
      <c r="N569" s="153"/>
    </row>
    <row r="570">
      <c r="N570" s="153"/>
    </row>
    <row r="571">
      <c r="N571" s="153"/>
    </row>
    <row r="572">
      <c r="N572" s="153"/>
    </row>
    <row r="573">
      <c r="N573" s="153"/>
    </row>
    <row r="574">
      <c r="N574" s="153"/>
    </row>
    <row r="575">
      <c r="N575" s="153"/>
    </row>
    <row r="576">
      <c r="N576" s="153"/>
    </row>
    <row r="577">
      <c r="N577" s="153"/>
    </row>
    <row r="578">
      <c r="N578" s="153"/>
    </row>
    <row r="579">
      <c r="N579" s="153"/>
    </row>
    <row r="580">
      <c r="N580" s="153"/>
    </row>
    <row r="581">
      <c r="N581" s="153"/>
    </row>
    <row r="582">
      <c r="N582" s="153"/>
    </row>
    <row r="583">
      <c r="N583" s="153"/>
    </row>
    <row r="584">
      <c r="N584" s="153"/>
    </row>
    <row r="585">
      <c r="N585" s="153"/>
    </row>
    <row r="586">
      <c r="N586" s="153"/>
    </row>
    <row r="587">
      <c r="N587" s="153"/>
    </row>
    <row r="588">
      <c r="N588" s="153"/>
    </row>
    <row r="589">
      <c r="N589" s="153"/>
    </row>
    <row r="590">
      <c r="N590" s="153"/>
    </row>
    <row r="591">
      <c r="N591" s="153"/>
    </row>
    <row r="592">
      <c r="N592" s="153"/>
    </row>
    <row r="593">
      <c r="N593" s="153"/>
    </row>
    <row r="594">
      <c r="N594" s="153"/>
    </row>
    <row r="595">
      <c r="N595" s="153"/>
    </row>
    <row r="596">
      <c r="N596" s="153"/>
    </row>
    <row r="597">
      <c r="N597" s="153"/>
    </row>
    <row r="598">
      <c r="N598" s="153"/>
    </row>
    <row r="599">
      <c r="N599" s="153"/>
    </row>
    <row r="600">
      <c r="N600" s="153"/>
    </row>
    <row r="601">
      <c r="N601" s="153"/>
    </row>
    <row r="602">
      <c r="N602" s="153"/>
    </row>
    <row r="603">
      <c r="N603" s="153"/>
    </row>
    <row r="604">
      <c r="N604" s="153"/>
    </row>
    <row r="605">
      <c r="N605" s="153"/>
    </row>
    <row r="606">
      <c r="N606" s="153"/>
    </row>
    <row r="607">
      <c r="N607" s="153"/>
    </row>
    <row r="608">
      <c r="N608" s="153"/>
    </row>
    <row r="609">
      <c r="N609" s="153"/>
    </row>
    <row r="610">
      <c r="N610" s="153"/>
    </row>
    <row r="611">
      <c r="N611" s="153"/>
    </row>
    <row r="612">
      <c r="N612" s="153"/>
    </row>
    <row r="613">
      <c r="N613" s="153"/>
    </row>
    <row r="614">
      <c r="N614" s="153"/>
    </row>
    <row r="615">
      <c r="N615" s="153"/>
    </row>
    <row r="616">
      <c r="N616" s="153"/>
    </row>
    <row r="617">
      <c r="N617" s="153"/>
    </row>
    <row r="618">
      <c r="N618" s="153"/>
    </row>
    <row r="619">
      <c r="N619" s="153"/>
    </row>
    <row r="620">
      <c r="N620" s="153"/>
    </row>
    <row r="621">
      <c r="N621" s="153"/>
    </row>
    <row r="622">
      <c r="N622" s="153"/>
    </row>
    <row r="623">
      <c r="N623" s="153"/>
    </row>
    <row r="624">
      <c r="N624" s="153"/>
    </row>
    <row r="625">
      <c r="N625" s="153"/>
    </row>
    <row r="626">
      <c r="N626" s="153"/>
    </row>
    <row r="627">
      <c r="N627" s="153"/>
    </row>
    <row r="628">
      <c r="N628" s="153"/>
    </row>
    <row r="629">
      <c r="N629" s="153"/>
    </row>
    <row r="630">
      <c r="N630" s="153"/>
    </row>
    <row r="631">
      <c r="N631" s="153"/>
    </row>
    <row r="632">
      <c r="N632" s="153"/>
    </row>
    <row r="633">
      <c r="N633" s="153"/>
    </row>
    <row r="634">
      <c r="N634" s="153"/>
    </row>
    <row r="635">
      <c r="N635" s="153"/>
    </row>
    <row r="636">
      <c r="N636" s="153"/>
    </row>
    <row r="637">
      <c r="N637" s="153"/>
    </row>
    <row r="638">
      <c r="N638" s="153"/>
    </row>
    <row r="639">
      <c r="N639" s="153"/>
    </row>
    <row r="640">
      <c r="N640" s="153"/>
    </row>
    <row r="641">
      <c r="N641" s="153"/>
    </row>
    <row r="642">
      <c r="N642" s="153"/>
    </row>
    <row r="643">
      <c r="N643" s="153"/>
    </row>
    <row r="644">
      <c r="N644" s="153"/>
    </row>
    <row r="645">
      <c r="N645" s="153"/>
    </row>
    <row r="646">
      <c r="N646" s="153"/>
    </row>
    <row r="647">
      <c r="N647" s="153"/>
    </row>
    <row r="648">
      <c r="N648" s="153"/>
    </row>
    <row r="649">
      <c r="N649" s="153"/>
    </row>
    <row r="650">
      <c r="N650" s="153"/>
    </row>
    <row r="651">
      <c r="N651" s="153"/>
    </row>
    <row r="652">
      <c r="N652" s="153"/>
    </row>
    <row r="653">
      <c r="N653" s="153"/>
    </row>
    <row r="654">
      <c r="N654" s="153"/>
    </row>
    <row r="655">
      <c r="N655" s="153"/>
    </row>
    <row r="656">
      <c r="N656" s="153"/>
    </row>
    <row r="657">
      <c r="N657" s="153"/>
    </row>
    <row r="658">
      <c r="N658" s="153"/>
    </row>
    <row r="659">
      <c r="N659" s="153"/>
    </row>
    <row r="660">
      <c r="N660" s="153"/>
    </row>
    <row r="661">
      <c r="N661" s="153"/>
    </row>
    <row r="662">
      <c r="N662" s="153"/>
    </row>
    <row r="663">
      <c r="N663" s="153"/>
    </row>
    <row r="664">
      <c r="N664" s="153"/>
    </row>
    <row r="665">
      <c r="N665" s="153"/>
    </row>
    <row r="666">
      <c r="N666" s="153"/>
    </row>
    <row r="667">
      <c r="N667" s="153"/>
    </row>
    <row r="668">
      <c r="N668" s="153"/>
    </row>
    <row r="669">
      <c r="N669" s="153"/>
    </row>
    <row r="670">
      <c r="N670" s="153"/>
    </row>
    <row r="671">
      <c r="N671" s="153"/>
    </row>
    <row r="672">
      <c r="N672" s="153"/>
    </row>
    <row r="673">
      <c r="N673" s="153"/>
    </row>
    <row r="674">
      <c r="N674" s="153"/>
    </row>
    <row r="675">
      <c r="N675" s="153"/>
    </row>
    <row r="676">
      <c r="N676" s="153"/>
    </row>
    <row r="677">
      <c r="N677" s="153"/>
    </row>
    <row r="678">
      <c r="N678" s="153"/>
    </row>
    <row r="679">
      <c r="N679" s="153"/>
    </row>
    <row r="680">
      <c r="N680" s="153"/>
    </row>
    <row r="681">
      <c r="N681" s="153"/>
    </row>
    <row r="682">
      <c r="N682" s="153"/>
    </row>
    <row r="683">
      <c r="N683" s="153"/>
    </row>
    <row r="684">
      <c r="N684" s="153"/>
    </row>
    <row r="685">
      <c r="N685" s="153"/>
    </row>
    <row r="686">
      <c r="N686" s="153"/>
    </row>
    <row r="687">
      <c r="N687" s="153"/>
    </row>
    <row r="688">
      <c r="N688" s="153"/>
    </row>
    <row r="689">
      <c r="N689" s="153"/>
    </row>
    <row r="690">
      <c r="N690" s="153"/>
    </row>
    <row r="691">
      <c r="N691" s="153"/>
    </row>
    <row r="692">
      <c r="N692" s="153"/>
    </row>
    <row r="693">
      <c r="N693" s="153"/>
    </row>
    <row r="694">
      <c r="N694" s="153"/>
    </row>
    <row r="695">
      <c r="N695" s="153"/>
    </row>
    <row r="696">
      <c r="N696" s="153"/>
    </row>
    <row r="697">
      <c r="N697" s="153"/>
    </row>
    <row r="698">
      <c r="N698" s="153"/>
    </row>
    <row r="699">
      <c r="N699" s="153"/>
    </row>
    <row r="700">
      <c r="N700" s="153"/>
    </row>
    <row r="701">
      <c r="N701" s="153"/>
    </row>
    <row r="702">
      <c r="N702" s="153"/>
    </row>
    <row r="703">
      <c r="N703" s="153"/>
    </row>
    <row r="704">
      <c r="N704" s="153"/>
    </row>
    <row r="705">
      <c r="N705" s="153"/>
    </row>
    <row r="706">
      <c r="N706" s="153"/>
    </row>
    <row r="707">
      <c r="N707" s="153"/>
    </row>
    <row r="708">
      <c r="N708" s="153"/>
    </row>
    <row r="709">
      <c r="N709" s="153"/>
    </row>
    <row r="710">
      <c r="N710" s="153"/>
    </row>
    <row r="711">
      <c r="N711" s="153"/>
    </row>
    <row r="712">
      <c r="N712" s="153"/>
    </row>
    <row r="713">
      <c r="N713" s="153"/>
    </row>
    <row r="714">
      <c r="N714" s="153"/>
    </row>
    <row r="715">
      <c r="N715" s="153"/>
    </row>
    <row r="716">
      <c r="N716" s="153"/>
    </row>
    <row r="717">
      <c r="N717" s="153"/>
    </row>
    <row r="718">
      <c r="N718" s="153"/>
    </row>
    <row r="719">
      <c r="N719" s="153"/>
    </row>
    <row r="720">
      <c r="N720" s="153"/>
    </row>
    <row r="721">
      <c r="N721" s="153"/>
    </row>
    <row r="722">
      <c r="N722" s="153"/>
    </row>
    <row r="723">
      <c r="N723" s="153"/>
    </row>
    <row r="724">
      <c r="N724" s="153"/>
    </row>
    <row r="725">
      <c r="N725" s="153"/>
    </row>
    <row r="726">
      <c r="N726" s="153"/>
    </row>
    <row r="727">
      <c r="N727" s="153"/>
    </row>
    <row r="728">
      <c r="N728" s="153"/>
    </row>
    <row r="729">
      <c r="N729" s="153"/>
    </row>
    <row r="730">
      <c r="N730" s="153"/>
    </row>
    <row r="731">
      <c r="N731" s="153"/>
    </row>
    <row r="732">
      <c r="N732" s="153"/>
    </row>
    <row r="733">
      <c r="N733" s="153"/>
    </row>
    <row r="734">
      <c r="N734" s="153"/>
    </row>
    <row r="735">
      <c r="N735" s="153"/>
    </row>
    <row r="736">
      <c r="N736" s="153"/>
    </row>
    <row r="737">
      <c r="N737" s="153"/>
    </row>
    <row r="738">
      <c r="N738" s="153"/>
    </row>
    <row r="739">
      <c r="N739" s="153"/>
    </row>
    <row r="740">
      <c r="N740" s="153"/>
    </row>
    <row r="741">
      <c r="N741" s="153"/>
    </row>
    <row r="742">
      <c r="N742" s="153"/>
    </row>
    <row r="743">
      <c r="N743" s="153"/>
    </row>
    <row r="744">
      <c r="N744" s="153"/>
    </row>
    <row r="745">
      <c r="N745" s="153"/>
    </row>
    <row r="746">
      <c r="N746" s="153"/>
    </row>
    <row r="747">
      <c r="N747" s="153"/>
    </row>
    <row r="748">
      <c r="N748" s="153"/>
    </row>
    <row r="749">
      <c r="N749" s="153"/>
    </row>
    <row r="750">
      <c r="N750" s="153"/>
    </row>
    <row r="751">
      <c r="N751" s="153"/>
    </row>
    <row r="752">
      <c r="N752" s="153"/>
    </row>
    <row r="753">
      <c r="N753" s="153"/>
    </row>
    <row r="754">
      <c r="N754" s="153"/>
    </row>
    <row r="755">
      <c r="N755" s="153"/>
    </row>
    <row r="756">
      <c r="N756" s="153"/>
    </row>
    <row r="757">
      <c r="N757" s="153"/>
    </row>
    <row r="758">
      <c r="N758" s="153"/>
    </row>
    <row r="759">
      <c r="N759" s="153"/>
    </row>
    <row r="760">
      <c r="N760" s="153"/>
    </row>
    <row r="761">
      <c r="N761" s="153"/>
    </row>
    <row r="762">
      <c r="N762" s="153"/>
    </row>
    <row r="763">
      <c r="N763" s="153"/>
    </row>
    <row r="764">
      <c r="N764" s="153"/>
    </row>
    <row r="765">
      <c r="N765" s="153"/>
    </row>
    <row r="766">
      <c r="N766" s="153"/>
    </row>
    <row r="767">
      <c r="N767" s="153"/>
    </row>
    <row r="768">
      <c r="N768" s="153"/>
    </row>
    <row r="769">
      <c r="N769" s="153"/>
    </row>
    <row r="770">
      <c r="N770" s="153"/>
    </row>
    <row r="771">
      <c r="N771" s="153"/>
    </row>
    <row r="772">
      <c r="N772" s="153"/>
    </row>
    <row r="773">
      <c r="N773" s="153"/>
    </row>
    <row r="774">
      <c r="N774" s="153"/>
    </row>
    <row r="775">
      <c r="N775" s="153"/>
    </row>
    <row r="776">
      <c r="N776" s="153"/>
    </row>
    <row r="777">
      <c r="N777" s="153"/>
    </row>
    <row r="778">
      <c r="N778" s="153"/>
    </row>
    <row r="779">
      <c r="N779" s="153"/>
    </row>
    <row r="780">
      <c r="N780" s="153"/>
    </row>
    <row r="781">
      <c r="N781" s="153"/>
    </row>
    <row r="782">
      <c r="N782" s="153"/>
    </row>
    <row r="783">
      <c r="N783" s="153"/>
    </row>
    <row r="784">
      <c r="N784" s="153"/>
    </row>
    <row r="785">
      <c r="N785" s="153"/>
    </row>
    <row r="786">
      <c r="N786" s="153"/>
    </row>
    <row r="787">
      <c r="N787" s="153"/>
    </row>
    <row r="788">
      <c r="N788" s="153"/>
    </row>
    <row r="789">
      <c r="N789" s="153"/>
    </row>
    <row r="790">
      <c r="N790" s="153"/>
    </row>
    <row r="791">
      <c r="N791" s="153"/>
    </row>
    <row r="792">
      <c r="N792" s="153"/>
    </row>
    <row r="793">
      <c r="N793" s="153"/>
    </row>
    <row r="794">
      <c r="N794" s="153"/>
    </row>
    <row r="795">
      <c r="N795" s="153"/>
    </row>
    <row r="796">
      <c r="N796" s="153"/>
    </row>
    <row r="797">
      <c r="N797" s="153"/>
    </row>
    <row r="798">
      <c r="N798" s="153"/>
    </row>
    <row r="799">
      <c r="N799" s="153"/>
    </row>
    <row r="800">
      <c r="N800" s="153"/>
    </row>
    <row r="801">
      <c r="N801" s="153"/>
    </row>
    <row r="802">
      <c r="N802" s="153"/>
    </row>
    <row r="803">
      <c r="N803" s="153"/>
    </row>
    <row r="804">
      <c r="N804" s="153"/>
    </row>
    <row r="805">
      <c r="N805" s="153"/>
    </row>
    <row r="806">
      <c r="N806" s="153"/>
    </row>
    <row r="807">
      <c r="N807" s="153"/>
    </row>
    <row r="808">
      <c r="N808" s="153"/>
    </row>
    <row r="809">
      <c r="N809" s="153"/>
    </row>
    <row r="810">
      <c r="N810" s="153"/>
    </row>
    <row r="811">
      <c r="N811" s="153"/>
    </row>
    <row r="812">
      <c r="N812" s="153"/>
    </row>
    <row r="813">
      <c r="N813" s="153"/>
    </row>
    <row r="814">
      <c r="N814" s="153"/>
    </row>
    <row r="815">
      <c r="N815" s="153"/>
    </row>
    <row r="816">
      <c r="N816" s="153"/>
    </row>
    <row r="817">
      <c r="N817" s="153"/>
    </row>
    <row r="818">
      <c r="N818" s="153"/>
    </row>
    <row r="819">
      <c r="N819" s="153"/>
    </row>
    <row r="820">
      <c r="N820" s="153"/>
    </row>
    <row r="821">
      <c r="N821" s="153"/>
    </row>
    <row r="822">
      <c r="N822" s="153"/>
    </row>
    <row r="823">
      <c r="N823" s="153"/>
    </row>
    <row r="824">
      <c r="N824" s="153"/>
    </row>
    <row r="825">
      <c r="N825" s="153"/>
    </row>
    <row r="826">
      <c r="N826" s="153"/>
    </row>
    <row r="827">
      <c r="N827" s="153"/>
    </row>
    <row r="828">
      <c r="N828" s="153"/>
    </row>
    <row r="829">
      <c r="N829" s="153"/>
    </row>
    <row r="830">
      <c r="N830" s="153"/>
    </row>
    <row r="831">
      <c r="N831" s="153"/>
    </row>
    <row r="832">
      <c r="N832" s="153"/>
    </row>
    <row r="833">
      <c r="N833" s="153"/>
    </row>
    <row r="834">
      <c r="N834" s="153"/>
    </row>
    <row r="835">
      <c r="N835" s="153"/>
    </row>
    <row r="836">
      <c r="N836" s="153"/>
    </row>
    <row r="837">
      <c r="N837" s="153"/>
    </row>
    <row r="838">
      <c r="N838" s="153"/>
    </row>
    <row r="839">
      <c r="N839" s="153"/>
    </row>
    <row r="840">
      <c r="N840" s="153"/>
    </row>
    <row r="841">
      <c r="N841" s="153"/>
    </row>
    <row r="842">
      <c r="N842" s="153"/>
    </row>
    <row r="843">
      <c r="N843" s="153"/>
    </row>
    <row r="844">
      <c r="N844" s="153"/>
    </row>
    <row r="845">
      <c r="N845" s="153"/>
    </row>
    <row r="846">
      <c r="N846" s="153"/>
    </row>
    <row r="847">
      <c r="N847" s="153"/>
    </row>
    <row r="848">
      <c r="N848" s="153"/>
    </row>
    <row r="849">
      <c r="N849" s="153"/>
    </row>
    <row r="850">
      <c r="N850" s="153"/>
    </row>
    <row r="851">
      <c r="N851" s="153"/>
    </row>
    <row r="852">
      <c r="N852" s="153"/>
    </row>
    <row r="853">
      <c r="N853" s="153"/>
    </row>
    <row r="854">
      <c r="N854" s="153"/>
    </row>
    <row r="855">
      <c r="N855" s="153"/>
    </row>
    <row r="856">
      <c r="N856" s="153"/>
    </row>
    <row r="857">
      <c r="N857" s="153"/>
    </row>
    <row r="858">
      <c r="N858" s="153"/>
    </row>
    <row r="859">
      <c r="N859" s="153"/>
    </row>
    <row r="860">
      <c r="N860" s="153"/>
    </row>
    <row r="861">
      <c r="N861" s="153"/>
    </row>
    <row r="862">
      <c r="N862" s="153"/>
    </row>
    <row r="863">
      <c r="N863" s="153"/>
    </row>
    <row r="864">
      <c r="N864" s="153"/>
    </row>
    <row r="865">
      <c r="N865" s="153"/>
    </row>
    <row r="866">
      <c r="N866" s="153"/>
    </row>
    <row r="867">
      <c r="N867" s="153"/>
    </row>
    <row r="868">
      <c r="N868" s="153"/>
    </row>
    <row r="869">
      <c r="N869" s="153"/>
    </row>
    <row r="870">
      <c r="N870" s="153"/>
    </row>
    <row r="871">
      <c r="N871" s="153"/>
    </row>
    <row r="872">
      <c r="N872" s="153"/>
    </row>
    <row r="873">
      <c r="N873" s="153"/>
    </row>
    <row r="874">
      <c r="N874" s="153"/>
    </row>
    <row r="875">
      <c r="N875" s="153"/>
    </row>
    <row r="876">
      <c r="N876" s="153"/>
    </row>
    <row r="877">
      <c r="N877" s="153"/>
    </row>
    <row r="878">
      <c r="N878" s="153"/>
    </row>
    <row r="879">
      <c r="N879" s="153"/>
    </row>
    <row r="880">
      <c r="N880" s="153"/>
    </row>
    <row r="881">
      <c r="N881" s="153"/>
    </row>
    <row r="882">
      <c r="N882" s="153"/>
    </row>
    <row r="883">
      <c r="N883" s="153"/>
    </row>
    <row r="884">
      <c r="N884" s="153"/>
    </row>
    <row r="885">
      <c r="N885" s="153"/>
    </row>
    <row r="886">
      <c r="N886" s="153"/>
    </row>
    <row r="887">
      <c r="N887" s="153"/>
    </row>
    <row r="888">
      <c r="N888" s="153"/>
    </row>
    <row r="889">
      <c r="N889" s="153"/>
    </row>
    <row r="890">
      <c r="N890" s="153"/>
    </row>
    <row r="891">
      <c r="N891" s="153"/>
    </row>
    <row r="892">
      <c r="N892" s="153"/>
    </row>
    <row r="893">
      <c r="N893" s="153"/>
    </row>
    <row r="894">
      <c r="N894" s="153"/>
    </row>
    <row r="895">
      <c r="N895" s="153"/>
    </row>
    <row r="896">
      <c r="N896" s="153"/>
    </row>
    <row r="897">
      <c r="N897" s="153"/>
    </row>
    <row r="898">
      <c r="N898" s="153"/>
    </row>
    <row r="899">
      <c r="N899" s="153"/>
    </row>
    <row r="900">
      <c r="N900" s="153"/>
    </row>
    <row r="901">
      <c r="N901" s="153"/>
    </row>
    <row r="902">
      <c r="N902" s="153"/>
    </row>
    <row r="903">
      <c r="N903" s="153"/>
    </row>
    <row r="904">
      <c r="N904" s="153"/>
    </row>
    <row r="905">
      <c r="N905" s="153"/>
    </row>
    <row r="906">
      <c r="N906" s="153"/>
    </row>
    <row r="907">
      <c r="N907" s="153"/>
    </row>
    <row r="908">
      <c r="N908" s="153"/>
    </row>
    <row r="909">
      <c r="N909" s="153"/>
    </row>
    <row r="910">
      <c r="N910" s="153"/>
    </row>
    <row r="911">
      <c r="N911" s="153"/>
    </row>
    <row r="912">
      <c r="N912" s="153"/>
    </row>
    <row r="913">
      <c r="N913" s="153"/>
    </row>
    <row r="914">
      <c r="N914" s="153"/>
    </row>
    <row r="915">
      <c r="N915" s="153"/>
    </row>
    <row r="916">
      <c r="N916" s="153"/>
    </row>
    <row r="917">
      <c r="N917" s="153"/>
    </row>
    <row r="918">
      <c r="N918" s="153"/>
    </row>
    <row r="919">
      <c r="N919" s="153"/>
    </row>
    <row r="920">
      <c r="N920" s="153"/>
    </row>
    <row r="921">
      <c r="N921" s="153"/>
    </row>
    <row r="922">
      <c r="N922" s="153"/>
    </row>
    <row r="923">
      <c r="N923" s="153"/>
    </row>
    <row r="924">
      <c r="N924" s="153"/>
    </row>
    <row r="925">
      <c r="N925" s="153"/>
    </row>
    <row r="926">
      <c r="N926" s="153"/>
    </row>
    <row r="927">
      <c r="N927" s="153"/>
    </row>
    <row r="928">
      <c r="N928" s="153"/>
    </row>
    <row r="929">
      <c r="N929" s="153"/>
    </row>
    <row r="930">
      <c r="N930" s="153"/>
    </row>
    <row r="931">
      <c r="N931" s="153"/>
    </row>
    <row r="932">
      <c r="N932" s="153"/>
    </row>
    <row r="933">
      <c r="N933" s="153"/>
    </row>
    <row r="934">
      <c r="N934" s="153"/>
    </row>
    <row r="935">
      <c r="N935" s="153"/>
    </row>
    <row r="936">
      <c r="N936" s="153"/>
    </row>
    <row r="937">
      <c r="N937" s="153"/>
    </row>
    <row r="938">
      <c r="N938" s="153"/>
    </row>
    <row r="939">
      <c r="N939" s="153"/>
    </row>
    <row r="940">
      <c r="N940" s="153"/>
    </row>
    <row r="941">
      <c r="N941" s="153"/>
    </row>
    <row r="942">
      <c r="N942" s="153"/>
    </row>
    <row r="943">
      <c r="N943" s="153"/>
    </row>
    <row r="944">
      <c r="N944" s="153"/>
    </row>
    <row r="945">
      <c r="N945" s="153"/>
    </row>
    <row r="946">
      <c r="N946" s="153"/>
    </row>
    <row r="947">
      <c r="N947" s="153"/>
    </row>
    <row r="948">
      <c r="N948" s="153"/>
    </row>
    <row r="949">
      <c r="N949" s="153"/>
    </row>
    <row r="950">
      <c r="N950" s="153"/>
    </row>
    <row r="951">
      <c r="N951" s="153"/>
    </row>
    <row r="952">
      <c r="N952" s="153"/>
    </row>
    <row r="953">
      <c r="N953" s="153"/>
    </row>
    <row r="954">
      <c r="N954" s="153"/>
    </row>
    <row r="955">
      <c r="N955" s="153"/>
    </row>
    <row r="956">
      <c r="N956" s="153"/>
    </row>
    <row r="957">
      <c r="N957" s="153"/>
    </row>
    <row r="958">
      <c r="N958" s="153"/>
    </row>
    <row r="959">
      <c r="N959" s="153"/>
    </row>
    <row r="960">
      <c r="N960" s="153"/>
    </row>
    <row r="961">
      <c r="N961" s="153"/>
    </row>
    <row r="962">
      <c r="N962" s="153"/>
    </row>
    <row r="963">
      <c r="N963" s="153"/>
    </row>
    <row r="964">
      <c r="N964" s="153"/>
    </row>
    <row r="965">
      <c r="N965" s="153"/>
    </row>
    <row r="966">
      <c r="N966" s="153"/>
    </row>
    <row r="967">
      <c r="N967" s="153"/>
    </row>
    <row r="968">
      <c r="N968" s="153"/>
    </row>
    <row r="969">
      <c r="N969" s="153"/>
    </row>
    <row r="970">
      <c r="N970" s="153"/>
    </row>
    <row r="971">
      <c r="N971" s="153"/>
    </row>
    <row r="972">
      <c r="N972" s="153"/>
    </row>
    <row r="973">
      <c r="N973" s="153"/>
    </row>
    <row r="974">
      <c r="N974" s="153"/>
    </row>
    <row r="975">
      <c r="N975" s="153"/>
    </row>
    <row r="976">
      <c r="N976" s="153"/>
    </row>
    <row r="977">
      <c r="N977" s="153"/>
    </row>
    <row r="978">
      <c r="N978" s="153"/>
    </row>
    <row r="979">
      <c r="N979" s="153"/>
    </row>
    <row r="980">
      <c r="N980" s="153"/>
    </row>
    <row r="981">
      <c r="N981" s="153"/>
    </row>
    <row r="982">
      <c r="N982" s="153"/>
    </row>
    <row r="983">
      <c r="N983" s="153"/>
    </row>
    <row r="984">
      <c r="N984" s="153"/>
    </row>
    <row r="985">
      <c r="N985" s="153"/>
    </row>
    <row r="986">
      <c r="N986" s="153"/>
    </row>
    <row r="987">
      <c r="N987" s="153"/>
    </row>
    <row r="988">
      <c r="N988" s="153"/>
    </row>
    <row r="989">
      <c r="N989" s="153"/>
    </row>
    <row r="990">
      <c r="N990" s="153"/>
    </row>
    <row r="991">
      <c r="N991" s="153"/>
    </row>
    <row r="992">
      <c r="N992" s="153"/>
    </row>
    <row r="993">
      <c r="N993" s="153"/>
    </row>
    <row r="994">
      <c r="N994" s="153"/>
    </row>
    <row r="995">
      <c r="N995" s="153"/>
    </row>
    <row r="996">
      <c r="N996" s="153"/>
    </row>
    <row r="997">
      <c r="N997" s="153"/>
    </row>
    <row r="998">
      <c r="N998" s="153"/>
    </row>
    <row r="999">
      <c r="N999" s="153"/>
    </row>
    <row r="1000">
      <c r="N1000" s="153"/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D7:F7"/>
    <mergeCell ref="C4:C6"/>
    <mergeCell ref="K4:K6"/>
    <mergeCell ref="D3:F3"/>
    <mergeCell ref="F14:H14"/>
    <mergeCell ref="D11:F11"/>
    <mergeCell ref="F15:H15"/>
    <mergeCell ref="F16:H16"/>
    <mergeCell ref="F17:H17"/>
    <mergeCell ref="F18:H18"/>
    <mergeCell ref="G4:G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7.22"/>
    <col customWidth="1" min="3" max="3" width="5.11"/>
    <col customWidth="1" min="4" max="4" width="5.22"/>
    <col customWidth="1" min="5" max="5" width="6.22"/>
    <col customWidth="1" min="6" max="6" width="6.56"/>
    <col customWidth="1" min="7" max="7" width="5.33"/>
    <col customWidth="1" min="8" max="8" width="7.78"/>
    <col customWidth="1" min="9" max="9" width="8.11"/>
    <col customWidth="1" min="10" max="10" width="8.67"/>
    <col customWidth="1" min="11" max="11" width="5.33"/>
    <col customWidth="1" min="12" max="12" width="3.56"/>
    <col customWidth="1" min="13" max="13" width="20.89"/>
  </cols>
  <sheetData>
    <row r="1">
      <c r="A1" s="2"/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7"/>
      <c r="M1" s="9" t="s">
        <v>0</v>
      </c>
      <c r="N1" s="149">
        <v>1500.0</v>
      </c>
    </row>
    <row r="2">
      <c r="A2" s="7"/>
      <c r="B2" s="13" t="s">
        <v>2</v>
      </c>
      <c r="C2" s="14">
        <v>1.0</v>
      </c>
      <c r="D2" s="14">
        <v>2.0</v>
      </c>
      <c r="E2" s="14">
        <v>3.0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6" t="s">
        <v>8</v>
      </c>
      <c r="L2" s="7"/>
      <c r="M2" s="17" t="s">
        <v>10</v>
      </c>
      <c r="N2" s="150">
        <f>'集計'!E2</f>
        <v>140</v>
      </c>
    </row>
    <row r="3">
      <c r="A3" s="7" t="s">
        <v>14</v>
      </c>
      <c r="B3" s="25">
        <v>1.0</v>
      </c>
      <c r="C3" s="27"/>
      <c r="D3" s="29">
        <f>K3-sum(G3:J3)</f>
        <v>12.58695652</v>
      </c>
      <c r="E3" s="31"/>
      <c r="F3" s="32"/>
      <c r="G3" s="34">
        <f>(N17-(N15-(N16-N13)))</f>
        <v>12</v>
      </c>
      <c r="H3" s="35">
        <f>0/64*H11</f>
        <v>0</v>
      </c>
      <c r="I3" s="35">
        <f>3/20*I11</f>
        <v>3</v>
      </c>
      <c r="J3" s="36">
        <f>7/46*J11</f>
        <v>4.413043478</v>
      </c>
      <c r="K3" s="34">
        <f>(N14-N12)+(N17-(N15-(N16-N13)))</f>
        <v>32</v>
      </c>
      <c r="L3" s="7"/>
      <c r="M3" s="17" t="s">
        <v>15</v>
      </c>
      <c r="N3" s="150">
        <f>'集計'!E3</f>
        <v>142</v>
      </c>
    </row>
    <row r="4">
      <c r="A4" s="7"/>
      <c r="B4" s="25">
        <v>2.0</v>
      </c>
      <c r="C4" s="41">
        <f>C11-sum(C7:C10)</f>
        <v>58.22554113</v>
      </c>
      <c r="D4" s="42"/>
      <c r="E4" s="45"/>
      <c r="F4" s="45"/>
      <c r="G4" s="48">
        <f>G11-G3-sum(G8:G10)</f>
        <v>76.74935065</v>
      </c>
      <c r="H4" s="35">
        <f>11/64*H11</f>
        <v>7.390625</v>
      </c>
      <c r="I4" s="35">
        <f>4/20*I11</f>
        <v>4</v>
      </c>
      <c r="J4" s="36">
        <f>18/46*J11</f>
        <v>11.34782609</v>
      </c>
      <c r="K4" s="49">
        <f>sum(C4:J6)</f>
        <v>176.7466309</v>
      </c>
      <c r="L4" s="7"/>
      <c r="M4" s="17" t="s">
        <v>16</v>
      </c>
      <c r="N4" s="150">
        <f>'集計'!E4</f>
        <v>54</v>
      </c>
    </row>
    <row r="5">
      <c r="A5" s="7"/>
      <c r="B5" s="25">
        <v>3.0</v>
      </c>
      <c r="C5" s="50"/>
      <c r="D5" s="51"/>
      <c r="E5" s="52">
        <v>0.0</v>
      </c>
      <c r="F5" s="52"/>
      <c r="G5" s="50"/>
      <c r="H5" s="35">
        <f>5/64*H11</f>
        <v>3.359375</v>
      </c>
      <c r="I5" s="35">
        <f>7/20*I11</f>
        <v>7</v>
      </c>
      <c r="J5" s="36">
        <f>4/46*J11</f>
        <v>2.52173913</v>
      </c>
      <c r="K5" s="50"/>
      <c r="L5" s="7"/>
      <c r="M5" s="17" t="s">
        <v>17</v>
      </c>
      <c r="N5" s="150">
        <f>'集計'!E5</f>
        <v>50</v>
      </c>
    </row>
    <row r="6">
      <c r="A6" s="7"/>
      <c r="B6" s="25" t="s">
        <v>3</v>
      </c>
      <c r="C6" s="32"/>
      <c r="D6" s="51"/>
      <c r="E6" s="52"/>
      <c r="F6" s="52"/>
      <c r="G6" s="32"/>
      <c r="H6" s="35">
        <f>0/64*H11</f>
        <v>0</v>
      </c>
      <c r="I6" s="35">
        <f>3/20*I11</f>
        <v>3</v>
      </c>
      <c r="J6" s="36">
        <f>5/46*J11</f>
        <v>3.152173913</v>
      </c>
      <c r="K6" s="32"/>
      <c r="L6" s="7"/>
      <c r="M6" s="17" t="s">
        <v>18</v>
      </c>
      <c r="N6" s="150">
        <f>'集計'!E6</f>
        <v>42</v>
      </c>
    </row>
    <row r="7">
      <c r="A7" s="7"/>
      <c r="B7" s="25" t="s">
        <v>4</v>
      </c>
      <c r="C7" s="16">
        <f>N13</f>
        <v>21</v>
      </c>
      <c r="D7" s="29">
        <f>K7-C7-sum(H7:J7)</f>
        <v>110.9565217</v>
      </c>
      <c r="E7" s="31"/>
      <c r="F7" s="32"/>
      <c r="G7" s="27"/>
      <c r="H7" s="35">
        <f>0/64*H11</f>
        <v>0</v>
      </c>
      <c r="I7" s="35">
        <f>1/20*I11</f>
        <v>1</v>
      </c>
      <c r="J7" s="36">
        <f>8/46*J11</f>
        <v>5.043478261</v>
      </c>
      <c r="K7" s="16">
        <f>N12+N13</f>
        <v>138</v>
      </c>
      <c r="L7" s="7"/>
      <c r="M7" s="17" t="s">
        <v>19</v>
      </c>
      <c r="N7" s="150">
        <f>'集計'!E7</f>
        <v>41</v>
      </c>
    </row>
    <row r="8">
      <c r="A8" s="7"/>
      <c r="B8" s="25" t="s">
        <v>5</v>
      </c>
      <c r="C8" s="35">
        <f>1/21*K8</f>
        <v>2.238095238</v>
      </c>
      <c r="D8" s="35">
        <f>4/21*K8</f>
        <v>8.952380952</v>
      </c>
      <c r="E8" s="35">
        <f>7/21*K8</f>
        <v>15.66666667</v>
      </c>
      <c r="F8" s="35">
        <f>3/21*K8</f>
        <v>6.714285714</v>
      </c>
      <c r="G8" s="35">
        <f>3/21*K8</f>
        <v>6.714285714</v>
      </c>
      <c r="H8" s="27"/>
      <c r="I8" s="35">
        <f>1/21*K8</f>
        <v>2.238095238</v>
      </c>
      <c r="J8" s="36">
        <f>2/21*K8</f>
        <v>4.476190476</v>
      </c>
      <c r="K8" s="66">
        <f>N8</f>
        <v>47</v>
      </c>
      <c r="L8" s="7"/>
      <c r="M8" s="68" t="s">
        <v>20</v>
      </c>
      <c r="N8" s="150">
        <f>'集計'!E8</f>
        <v>47</v>
      </c>
    </row>
    <row r="9">
      <c r="A9" s="7"/>
      <c r="B9" s="25" t="s">
        <v>6</v>
      </c>
      <c r="C9" s="35">
        <f>0/20*K9</f>
        <v>0</v>
      </c>
      <c r="D9" s="35">
        <f>2/20*K9</f>
        <v>2.1</v>
      </c>
      <c r="E9" s="35">
        <f>1/20*K9</f>
        <v>1.05</v>
      </c>
      <c r="F9" s="35">
        <f>3/20*K9</f>
        <v>3.15</v>
      </c>
      <c r="G9" s="35">
        <f>8/20*K9</f>
        <v>8.4</v>
      </c>
      <c r="H9" s="35">
        <f>4/20*K9</f>
        <v>4.2</v>
      </c>
      <c r="I9" s="71"/>
      <c r="J9" s="36">
        <f>2/20*K9</f>
        <v>2.1</v>
      </c>
      <c r="K9" s="66">
        <f>N10</f>
        <v>21</v>
      </c>
      <c r="L9" s="7"/>
      <c r="M9" s="68" t="s">
        <v>22</v>
      </c>
      <c r="N9" s="150">
        <f>'集計'!E9</f>
        <v>43</v>
      </c>
    </row>
    <row r="10">
      <c r="A10" s="7"/>
      <c r="B10" s="25" t="s">
        <v>7</v>
      </c>
      <c r="C10" s="75">
        <f>1/110*K10</f>
        <v>0.5363636364</v>
      </c>
      <c r="D10" s="75">
        <f>17/110*K10</f>
        <v>9.118181818</v>
      </c>
      <c r="E10" s="75">
        <f>0/110*K10</f>
        <v>0</v>
      </c>
      <c r="F10" s="75">
        <f>2/110*K10</f>
        <v>1.072727273</v>
      </c>
      <c r="G10" s="75">
        <f>45/110*K10</f>
        <v>24.13636364</v>
      </c>
      <c r="H10" s="75">
        <f>44/110*K10</f>
        <v>23.6</v>
      </c>
      <c r="I10" s="75">
        <f>1/110*K10</f>
        <v>0.5363636364</v>
      </c>
      <c r="J10" s="79"/>
      <c r="K10" s="66">
        <f>N18</f>
        <v>59</v>
      </c>
      <c r="L10" s="7"/>
      <c r="M10" s="68" t="s">
        <v>24</v>
      </c>
      <c r="N10" s="150">
        <f>'集計'!E10</f>
        <v>21</v>
      </c>
    </row>
    <row r="11">
      <c r="A11" s="7"/>
      <c r="B11" s="16" t="s">
        <v>8</v>
      </c>
      <c r="C11" s="16">
        <f>N16</f>
        <v>82</v>
      </c>
      <c r="D11" s="83">
        <f>sum(D3:F10)</f>
        <v>171.3677207</v>
      </c>
      <c r="E11" s="31"/>
      <c r="F11" s="32"/>
      <c r="G11" s="16">
        <f>N17</f>
        <v>128</v>
      </c>
      <c r="H11" s="66">
        <f>N9</f>
        <v>43</v>
      </c>
      <c r="I11" s="66">
        <f>N11</f>
        <v>20</v>
      </c>
      <c r="J11" s="66">
        <f>N19</f>
        <v>29</v>
      </c>
      <c r="K11" s="85">
        <f>D14</f>
        <v>473.7466309</v>
      </c>
      <c r="L11" s="7"/>
      <c r="M11" s="68" t="s">
        <v>25</v>
      </c>
      <c r="N11" s="150">
        <f>'集計'!E11</f>
        <v>20</v>
      </c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7" t="s">
        <v>26</v>
      </c>
      <c r="N12" s="150">
        <f>'集計'!E12</f>
        <v>117</v>
      </c>
    </row>
    <row r="13">
      <c r="A13" s="2"/>
      <c r="B13" s="4"/>
      <c r="C13" s="4"/>
      <c r="D13" s="4"/>
      <c r="E13" s="2"/>
      <c r="F13" s="4"/>
      <c r="G13" s="4"/>
      <c r="H13" s="4"/>
      <c r="I13" s="4"/>
      <c r="J13" s="4"/>
      <c r="K13" s="2"/>
      <c r="L13" s="7"/>
      <c r="M13" s="17" t="s">
        <v>27</v>
      </c>
      <c r="N13" s="150">
        <f>'集計'!E13</f>
        <v>21</v>
      </c>
    </row>
    <row r="14">
      <c r="A14" s="7"/>
      <c r="B14" s="87" t="s">
        <v>44</v>
      </c>
      <c r="C14" s="7"/>
      <c r="D14" s="89">
        <f>sum(K3:K10)</f>
        <v>473.7466309</v>
      </c>
      <c r="E14" s="7"/>
      <c r="F14" s="90" t="s">
        <v>42</v>
      </c>
      <c r="H14" s="50"/>
      <c r="I14" s="91">
        <f>sum(C3:F6)/D14</f>
        <v>0.1494733535</v>
      </c>
      <c r="J14" s="92">
        <f t="shared" ref="J14:J19" si="1">$D$14*I14</f>
        <v>70.81249765</v>
      </c>
      <c r="K14" s="2"/>
      <c r="L14" s="7"/>
      <c r="M14" s="17" t="s">
        <v>28</v>
      </c>
      <c r="N14" s="150">
        <f>'集計'!E14</f>
        <v>137</v>
      </c>
    </row>
    <row r="15">
      <c r="A15" s="7"/>
      <c r="B15" s="4"/>
      <c r="C15" s="94"/>
      <c r="D15" s="94"/>
      <c r="E15" s="95"/>
      <c r="F15" s="96" t="s">
        <v>43</v>
      </c>
      <c r="G15" s="31"/>
      <c r="H15" s="32"/>
      <c r="I15" s="97">
        <f>sum(G7:J10)/D14</f>
        <v>0.174027152</v>
      </c>
      <c r="J15" s="92">
        <f t="shared" si="1"/>
        <v>82.44477696</v>
      </c>
      <c r="K15" s="2"/>
      <c r="L15" s="7"/>
      <c r="M15" s="17" t="s">
        <v>29</v>
      </c>
      <c r="N15" s="150">
        <f>'集計'!E15</f>
        <v>177</v>
      </c>
    </row>
    <row r="16">
      <c r="A16" s="7"/>
      <c r="B16" s="98" t="s">
        <v>38</v>
      </c>
      <c r="C16" s="7"/>
      <c r="D16" s="77">
        <f>(N12+N13+N15-N16)/(N12+N13+N15)</f>
        <v>0.7396825397</v>
      </c>
      <c r="E16" s="100"/>
      <c r="F16" s="96" t="s">
        <v>45</v>
      </c>
      <c r="G16" s="31"/>
      <c r="H16" s="32"/>
      <c r="I16" s="97">
        <f>I14+I15</f>
        <v>0.3235005056</v>
      </c>
      <c r="J16" s="92">
        <f t="shared" si="1"/>
        <v>153.2572746</v>
      </c>
      <c r="K16" s="2"/>
      <c r="L16" s="7"/>
      <c r="M16" s="17" t="s">
        <v>30</v>
      </c>
      <c r="N16" s="150">
        <f>'集計'!E16</f>
        <v>82</v>
      </c>
    </row>
    <row r="17">
      <c r="A17" s="7"/>
      <c r="B17" s="98" t="s">
        <v>39</v>
      </c>
      <c r="C17" s="7"/>
      <c r="D17" s="77"/>
      <c r="E17" s="7"/>
      <c r="F17" s="90" t="s">
        <v>46</v>
      </c>
      <c r="H17" s="50"/>
      <c r="I17" s="91">
        <f>sum(C7:F10)/D14</f>
        <v>0.3853435806</v>
      </c>
      <c r="J17" s="92">
        <f t="shared" si="1"/>
        <v>182.555223</v>
      </c>
      <c r="K17" s="2"/>
      <c r="L17" s="7"/>
      <c r="M17" s="17" t="s">
        <v>31</v>
      </c>
      <c r="N17" s="150">
        <f>'集計'!E17</f>
        <v>128</v>
      </c>
    </row>
    <row r="18">
      <c r="A18" s="7"/>
      <c r="B18" s="102" t="s">
        <v>40</v>
      </c>
      <c r="C18" s="94"/>
      <c r="D18" s="103"/>
      <c r="E18" s="7"/>
      <c r="F18" s="96" t="s">
        <v>48</v>
      </c>
      <c r="G18" s="31"/>
      <c r="H18" s="32"/>
      <c r="I18" s="97">
        <f>sum(G3:J6)/D14</f>
        <v>0.2911559139</v>
      </c>
      <c r="J18" s="92">
        <f t="shared" si="1"/>
        <v>137.9341333</v>
      </c>
      <c r="K18" s="2"/>
      <c r="L18" s="7"/>
      <c r="M18" s="104" t="s">
        <v>32</v>
      </c>
      <c r="N18" s="150">
        <f>'集計'!E18</f>
        <v>59</v>
      </c>
    </row>
    <row r="19">
      <c r="A19" s="7"/>
      <c r="B19" s="102" t="s">
        <v>41</v>
      </c>
      <c r="C19" s="94"/>
      <c r="D19" s="103"/>
      <c r="E19" s="7"/>
      <c r="F19" s="102" t="s">
        <v>49</v>
      </c>
      <c r="G19" s="106"/>
      <c r="H19" s="94"/>
      <c r="I19" s="97">
        <f>I17+I18</f>
        <v>0.6764994944</v>
      </c>
      <c r="J19" s="92">
        <f t="shared" si="1"/>
        <v>320.4893563</v>
      </c>
      <c r="K19">
        <f>(sum(G24:G27)+sum(C28:F28))/J19</f>
        <v>0.688652737</v>
      </c>
      <c r="L19" s="7"/>
      <c r="M19" s="104" t="s">
        <v>33</v>
      </c>
      <c r="N19" s="150">
        <f>'集計'!E19</f>
        <v>29</v>
      </c>
    </row>
    <row r="20">
      <c r="A20" s="2"/>
      <c r="B20" s="2"/>
      <c r="C20" s="2"/>
      <c r="D20" s="2"/>
      <c r="E20" s="7"/>
      <c r="F20" s="102" t="s">
        <v>55</v>
      </c>
      <c r="G20" s="106"/>
      <c r="H20" s="94"/>
      <c r="I20" s="92">
        <f>D14*(I17-I18)</f>
        <v>44.62108978</v>
      </c>
      <c r="J20" s="94"/>
      <c r="K20" s="2"/>
      <c r="L20" s="7"/>
      <c r="M20" s="17" t="s">
        <v>34</v>
      </c>
      <c r="N20" s="150">
        <f>'集計'!E20</f>
        <v>145</v>
      </c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7" t="s">
        <v>35</v>
      </c>
      <c r="N21" s="150">
        <f>'集計'!E21</f>
        <v>108</v>
      </c>
    </row>
    <row r="22">
      <c r="A22" s="2"/>
      <c r="B22" s="4"/>
      <c r="C22" s="4"/>
      <c r="D22" s="4"/>
      <c r="E22" s="4"/>
      <c r="F22" s="4"/>
      <c r="G22" s="4"/>
      <c r="H22" s="4"/>
      <c r="I22" s="4"/>
      <c r="J22" s="2"/>
      <c r="K22" s="2"/>
      <c r="L22" s="7"/>
      <c r="M22" s="96" t="s">
        <v>58</v>
      </c>
      <c r="N22" s="155" t="str">
        <f>'集計'!E22</f>
        <v/>
      </c>
    </row>
    <row r="23">
      <c r="A23" s="7"/>
      <c r="B23" s="16">
        <v>1500.0</v>
      </c>
      <c r="C23" s="14">
        <v>2.0</v>
      </c>
      <c r="D23" s="14">
        <v>3.0</v>
      </c>
      <c r="E23" s="109" t="s">
        <v>3</v>
      </c>
      <c r="F23" s="109">
        <v>1.0</v>
      </c>
      <c r="G23" s="109" t="s">
        <v>4</v>
      </c>
      <c r="H23" s="109" t="s">
        <v>60</v>
      </c>
      <c r="I23" s="110" t="s">
        <v>8</v>
      </c>
      <c r="J23" s="2"/>
      <c r="K23" s="2"/>
      <c r="L23" s="2"/>
      <c r="M23" s="4"/>
      <c r="N23" s="156"/>
    </row>
    <row r="24">
      <c r="A24" s="7"/>
      <c r="B24" s="25">
        <v>2.0</v>
      </c>
      <c r="C24" s="112">
        <v>0.0</v>
      </c>
      <c r="E24" s="113"/>
      <c r="F24" s="114">
        <f t="shared" ref="F24:G24" si="2">F30-sum(F27:F29)</f>
        <v>58.22554113</v>
      </c>
      <c r="G24" s="114">
        <f t="shared" si="2"/>
        <v>76.74935065</v>
      </c>
      <c r="H24" s="115">
        <f t="shared" ref="H24:H26" si="3">sum(H4:J4)</f>
        <v>22.73845109</v>
      </c>
      <c r="I24" s="118">
        <f>sum(C24:H26)</f>
        <v>176.7466309</v>
      </c>
      <c r="J24" s="2"/>
      <c r="K24" s="2"/>
      <c r="L24" s="7"/>
      <c r="M24" s="90" t="s">
        <v>52</v>
      </c>
      <c r="N24" s="158">
        <f>'集計'!E40</f>
        <v>282</v>
      </c>
    </row>
    <row r="25">
      <c r="A25" s="7"/>
      <c r="B25" s="25">
        <v>3.0</v>
      </c>
      <c r="E25" s="113"/>
      <c r="F25" s="50"/>
      <c r="G25" s="50"/>
      <c r="H25" s="115">
        <f t="shared" si="3"/>
        <v>12.88111413</v>
      </c>
      <c r="I25" s="50"/>
      <c r="J25" s="2"/>
      <c r="K25" s="2"/>
      <c r="L25" s="7"/>
      <c r="M25" s="90" t="s">
        <v>53</v>
      </c>
      <c r="N25" s="150">
        <f>'集計'!E41</f>
        <v>104</v>
      </c>
    </row>
    <row r="26">
      <c r="A26" s="7"/>
      <c r="B26" s="25" t="s">
        <v>3</v>
      </c>
      <c r="C26" s="125"/>
      <c r="D26" s="125"/>
      <c r="E26" s="126"/>
      <c r="F26" s="128"/>
      <c r="G26" s="128"/>
      <c r="H26" s="115">
        <f t="shared" si="3"/>
        <v>6.152173913</v>
      </c>
      <c r="I26" s="32"/>
      <c r="J26" s="2"/>
      <c r="K26" s="2"/>
      <c r="L26" s="7"/>
      <c r="M26" s="90" t="s">
        <v>54</v>
      </c>
      <c r="N26" s="150">
        <f>'集計'!E42</f>
        <v>83</v>
      </c>
    </row>
    <row r="27">
      <c r="A27" s="7"/>
      <c r="B27" s="131">
        <v>1.0</v>
      </c>
      <c r="C27" s="133">
        <f t="shared" ref="C27:C28" si="4">I27-sum(F27:H27)</f>
        <v>12.58695652</v>
      </c>
      <c r="D27" s="31"/>
      <c r="E27" s="134"/>
      <c r="F27" s="27"/>
      <c r="G27" s="110">
        <f>(N17-(N15-(N16-N13)))</f>
        <v>12</v>
      </c>
      <c r="H27" s="115">
        <f>sum(H3:J3)</f>
        <v>7.413043478</v>
      </c>
      <c r="I27" s="110">
        <f>(N14-N12)+(N17-(N15-(N16-N13)))</f>
        <v>32</v>
      </c>
      <c r="J27" s="2"/>
      <c r="K27" s="2"/>
      <c r="L27" s="7"/>
      <c r="M27" s="90" t="s">
        <v>56</v>
      </c>
      <c r="N27" s="150">
        <f>'集計'!E43</f>
        <v>90</v>
      </c>
    </row>
    <row r="28">
      <c r="A28" s="7"/>
      <c r="B28" s="131" t="s">
        <v>4</v>
      </c>
      <c r="C28" s="133">
        <f t="shared" si="4"/>
        <v>110.9565217</v>
      </c>
      <c r="D28" s="31"/>
      <c r="E28" s="134"/>
      <c r="F28" s="110">
        <f>N13</f>
        <v>21</v>
      </c>
      <c r="G28" s="27"/>
      <c r="H28" s="115">
        <f>sum(H7:J7)</f>
        <v>6.043478261</v>
      </c>
      <c r="I28" s="110">
        <f>N12+N13</f>
        <v>138</v>
      </c>
      <c r="J28" s="2"/>
      <c r="K28" s="2"/>
      <c r="L28" s="7"/>
      <c r="M28" s="90" t="s">
        <v>57</v>
      </c>
      <c r="N28" s="150">
        <f>'集計'!E44</f>
        <v>41</v>
      </c>
    </row>
    <row r="29">
      <c r="A29" s="7"/>
      <c r="B29" s="131" t="s">
        <v>60</v>
      </c>
      <c r="C29" s="138">
        <f t="shared" ref="C29:E29" si="5">sum(D8:D10)</f>
        <v>20.17056277</v>
      </c>
      <c r="D29" s="138">
        <f t="shared" si="5"/>
        <v>16.71666667</v>
      </c>
      <c r="E29" s="138">
        <f t="shared" si="5"/>
        <v>10.93701299</v>
      </c>
      <c r="F29" s="138">
        <f>sum(C8:C10)</f>
        <v>2.774458874</v>
      </c>
      <c r="G29" s="138">
        <f>sum(G8:G10)</f>
        <v>39.25064935</v>
      </c>
      <c r="H29" s="139">
        <f>sum(H8:J10)</f>
        <v>37.15064935</v>
      </c>
      <c r="I29" s="140">
        <f>sum(C29:H29)</f>
        <v>127</v>
      </c>
      <c r="J29" s="2"/>
      <c r="K29" s="2"/>
      <c r="L29" s="7"/>
      <c r="M29" s="90" t="s">
        <v>59</v>
      </c>
      <c r="N29" s="150">
        <f>'集計'!E45</f>
        <v>88</v>
      </c>
    </row>
    <row r="30">
      <c r="A30" s="7"/>
      <c r="B30" s="110" t="s">
        <v>8</v>
      </c>
      <c r="C30" s="141">
        <f>sum(C24:E29)</f>
        <v>171.3677207</v>
      </c>
      <c r="D30" s="31"/>
      <c r="E30" s="32"/>
      <c r="F30" s="94">
        <f>N16</f>
        <v>82</v>
      </c>
      <c r="G30" s="94">
        <f>N17</f>
        <v>128</v>
      </c>
      <c r="H30" s="85">
        <f>sum(H24:H29)</f>
        <v>92.37891022</v>
      </c>
      <c r="I30" s="94"/>
      <c r="J30" s="2"/>
      <c r="K30" s="2"/>
      <c r="L30" s="7"/>
      <c r="M30" s="90" t="s">
        <v>61</v>
      </c>
      <c r="N30" s="150">
        <f>'集計'!E46</f>
        <v>314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90" t="s">
        <v>62</v>
      </c>
      <c r="N31" s="150">
        <f>'集計'!E47</f>
        <v>266</v>
      </c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96" t="s">
        <v>63</v>
      </c>
      <c r="N32" s="155">
        <f>'集計'!E48</f>
        <v>253</v>
      </c>
    </row>
    <row r="33">
      <c r="N33" s="159"/>
    </row>
    <row r="34">
      <c r="N34" s="159"/>
    </row>
    <row r="35">
      <c r="N35" s="159"/>
    </row>
    <row r="36">
      <c r="N36" s="159"/>
    </row>
    <row r="37">
      <c r="N37" s="159"/>
    </row>
    <row r="38">
      <c r="N38" s="159"/>
    </row>
    <row r="39">
      <c r="N39" s="159"/>
    </row>
    <row r="40">
      <c r="N40" s="159"/>
    </row>
    <row r="41">
      <c r="N41" s="159"/>
    </row>
    <row r="42">
      <c r="N42" s="159"/>
    </row>
    <row r="43">
      <c r="N43" s="159"/>
    </row>
    <row r="44">
      <c r="N44" s="159"/>
    </row>
    <row r="45">
      <c r="N45" s="159"/>
    </row>
    <row r="46">
      <c r="N46" s="159"/>
    </row>
    <row r="47">
      <c r="N47" s="159"/>
    </row>
    <row r="48">
      <c r="N48" s="159"/>
    </row>
    <row r="49">
      <c r="N49" s="159"/>
    </row>
    <row r="50">
      <c r="N50" s="159"/>
    </row>
    <row r="51">
      <c r="N51" s="159"/>
    </row>
    <row r="52">
      <c r="N52" s="159"/>
    </row>
    <row r="53">
      <c r="N53" s="159"/>
    </row>
    <row r="54">
      <c r="N54" s="159"/>
    </row>
    <row r="55">
      <c r="N55" s="159"/>
    </row>
    <row r="56">
      <c r="N56" s="159"/>
    </row>
    <row r="57">
      <c r="N57" s="159"/>
    </row>
    <row r="58">
      <c r="N58" s="159"/>
    </row>
    <row r="59">
      <c r="N59" s="159"/>
    </row>
    <row r="60">
      <c r="N60" s="159"/>
    </row>
    <row r="61">
      <c r="N61" s="159"/>
    </row>
    <row r="62">
      <c r="N62" s="159"/>
    </row>
    <row r="63">
      <c r="N63" s="159"/>
    </row>
    <row r="64">
      <c r="N64" s="159"/>
    </row>
    <row r="65">
      <c r="N65" s="159"/>
    </row>
    <row r="66">
      <c r="N66" s="159"/>
    </row>
    <row r="67">
      <c r="N67" s="159"/>
    </row>
    <row r="68">
      <c r="N68" s="159"/>
    </row>
    <row r="69">
      <c r="N69" s="159"/>
    </row>
    <row r="70">
      <c r="N70" s="159"/>
    </row>
    <row r="71">
      <c r="N71" s="159"/>
    </row>
    <row r="72">
      <c r="N72" s="159"/>
    </row>
    <row r="73">
      <c r="N73" s="159"/>
    </row>
    <row r="74">
      <c r="N74" s="159"/>
    </row>
    <row r="75">
      <c r="N75" s="159"/>
    </row>
    <row r="76">
      <c r="N76" s="159"/>
    </row>
    <row r="77">
      <c r="N77" s="159"/>
    </row>
    <row r="78">
      <c r="N78" s="159"/>
    </row>
    <row r="79">
      <c r="N79" s="159"/>
    </row>
    <row r="80">
      <c r="N80" s="159"/>
    </row>
    <row r="81">
      <c r="N81" s="159"/>
    </row>
    <row r="82">
      <c r="N82" s="159"/>
    </row>
    <row r="83">
      <c r="N83" s="159"/>
    </row>
    <row r="84">
      <c r="N84" s="159"/>
    </row>
    <row r="85">
      <c r="N85" s="159"/>
    </row>
    <row r="86">
      <c r="N86" s="159"/>
    </row>
    <row r="87">
      <c r="N87" s="159"/>
    </row>
    <row r="88">
      <c r="N88" s="159"/>
    </row>
    <row r="89">
      <c r="N89" s="159"/>
    </row>
    <row r="90">
      <c r="N90" s="159"/>
    </row>
    <row r="91">
      <c r="N91" s="159"/>
    </row>
    <row r="92">
      <c r="N92" s="159"/>
    </row>
    <row r="93">
      <c r="N93" s="159"/>
    </row>
    <row r="94">
      <c r="N94" s="159"/>
    </row>
    <row r="95">
      <c r="N95" s="159"/>
    </row>
    <row r="96">
      <c r="N96" s="159"/>
    </row>
    <row r="97">
      <c r="N97" s="159"/>
    </row>
    <row r="98">
      <c r="N98" s="159"/>
    </row>
    <row r="99">
      <c r="N99" s="159"/>
    </row>
    <row r="100">
      <c r="N100" s="159"/>
    </row>
    <row r="101">
      <c r="N101" s="159"/>
    </row>
    <row r="102">
      <c r="N102" s="159"/>
    </row>
    <row r="103">
      <c r="N103" s="159"/>
    </row>
    <row r="104">
      <c r="N104" s="159"/>
    </row>
    <row r="105">
      <c r="N105" s="159"/>
    </row>
    <row r="106">
      <c r="N106" s="159"/>
    </row>
    <row r="107">
      <c r="N107" s="159"/>
    </row>
    <row r="108">
      <c r="N108" s="159"/>
    </row>
    <row r="109">
      <c r="N109" s="159"/>
    </row>
    <row r="110">
      <c r="N110" s="159"/>
    </row>
    <row r="111">
      <c r="N111" s="159"/>
    </row>
    <row r="112">
      <c r="N112" s="159"/>
    </row>
    <row r="113">
      <c r="N113" s="159"/>
    </row>
    <row r="114">
      <c r="N114" s="159"/>
    </row>
    <row r="115">
      <c r="N115" s="159"/>
    </row>
    <row r="116">
      <c r="N116" s="159"/>
    </row>
    <row r="117">
      <c r="N117" s="159"/>
    </row>
    <row r="118">
      <c r="N118" s="159"/>
    </row>
    <row r="119">
      <c r="N119" s="159"/>
    </row>
    <row r="120">
      <c r="N120" s="159"/>
    </row>
    <row r="121">
      <c r="N121" s="159"/>
    </row>
    <row r="122">
      <c r="N122" s="159"/>
    </row>
    <row r="123">
      <c r="N123" s="159"/>
    </row>
    <row r="124">
      <c r="N124" s="159"/>
    </row>
    <row r="125">
      <c r="N125" s="159"/>
    </row>
    <row r="126">
      <c r="N126" s="159"/>
    </row>
    <row r="127">
      <c r="N127" s="159"/>
    </row>
    <row r="128">
      <c r="N128" s="159"/>
    </row>
    <row r="129">
      <c r="N129" s="159"/>
    </row>
    <row r="130">
      <c r="N130" s="159"/>
    </row>
    <row r="131">
      <c r="N131" s="159"/>
    </row>
    <row r="132">
      <c r="N132" s="159"/>
    </row>
    <row r="133">
      <c r="N133" s="159"/>
    </row>
    <row r="134">
      <c r="N134" s="159"/>
    </row>
    <row r="135">
      <c r="N135" s="159"/>
    </row>
    <row r="136">
      <c r="N136" s="159"/>
    </row>
    <row r="137">
      <c r="N137" s="159"/>
    </row>
    <row r="138">
      <c r="N138" s="159"/>
    </row>
    <row r="139">
      <c r="N139" s="159"/>
    </row>
    <row r="140">
      <c r="N140" s="159"/>
    </row>
    <row r="141">
      <c r="N141" s="159"/>
    </row>
    <row r="142">
      <c r="N142" s="159"/>
    </row>
    <row r="143">
      <c r="N143" s="159"/>
    </row>
    <row r="144">
      <c r="N144" s="159"/>
    </row>
    <row r="145">
      <c r="N145" s="159"/>
    </row>
    <row r="146">
      <c r="N146" s="159"/>
    </row>
    <row r="147">
      <c r="N147" s="159"/>
    </row>
    <row r="148">
      <c r="N148" s="159"/>
    </row>
    <row r="149">
      <c r="N149" s="159"/>
    </row>
    <row r="150">
      <c r="N150" s="159"/>
    </row>
    <row r="151">
      <c r="N151" s="159"/>
    </row>
    <row r="152">
      <c r="N152" s="159"/>
    </row>
    <row r="153">
      <c r="N153" s="159"/>
    </row>
    <row r="154">
      <c r="N154" s="159"/>
    </row>
    <row r="155">
      <c r="N155" s="159"/>
    </row>
    <row r="156">
      <c r="N156" s="159"/>
    </row>
    <row r="157">
      <c r="N157" s="159"/>
    </row>
    <row r="158">
      <c r="N158" s="159"/>
    </row>
    <row r="159">
      <c r="N159" s="159"/>
    </row>
    <row r="160">
      <c r="N160" s="159"/>
    </row>
    <row r="161">
      <c r="N161" s="159"/>
    </row>
    <row r="162">
      <c r="N162" s="159"/>
    </row>
    <row r="163">
      <c r="N163" s="159"/>
    </row>
    <row r="164">
      <c r="N164" s="159"/>
    </row>
    <row r="165">
      <c r="N165" s="159"/>
    </row>
    <row r="166">
      <c r="N166" s="159"/>
    </row>
    <row r="167">
      <c r="N167" s="159"/>
    </row>
    <row r="168">
      <c r="N168" s="159"/>
    </row>
    <row r="169">
      <c r="N169" s="159"/>
    </row>
    <row r="170">
      <c r="N170" s="159"/>
    </row>
    <row r="171">
      <c r="N171" s="159"/>
    </row>
    <row r="172">
      <c r="N172" s="159"/>
    </row>
    <row r="173">
      <c r="N173" s="159"/>
    </row>
    <row r="174">
      <c r="N174" s="159"/>
    </row>
    <row r="175">
      <c r="N175" s="159"/>
    </row>
    <row r="176">
      <c r="N176" s="159"/>
    </row>
    <row r="177">
      <c r="N177" s="159"/>
    </row>
    <row r="178">
      <c r="N178" s="159"/>
    </row>
    <row r="179">
      <c r="N179" s="159"/>
    </row>
    <row r="180">
      <c r="N180" s="159"/>
    </row>
    <row r="181">
      <c r="N181" s="159"/>
    </row>
    <row r="182">
      <c r="N182" s="159"/>
    </row>
    <row r="183">
      <c r="N183" s="159"/>
    </row>
    <row r="184">
      <c r="N184" s="159"/>
    </row>
    <row r="185">
      <c r="N185" s="159"/>
    </row>
    <row r="186">
      <c r="N186" s="159"/>
    </row>
    <row r="187">
      <c r="N187" s="159"/>
    </row>
    <row r="188">
      <c r="N188" s="159"/>
    </row>
    <row r="189">
      <c r="N189" s="159"/>
    </row>
    <row r="190">
      <c r="N190" s="159"/>
    </row>
    <row r="191">
      <c r="N191" s="159"/>
    </row>
    <row r="192">
      <c r="N192" s="159"/>
    </row>
    <row r="193">
      <c r="N193" s="159"/>
    </row>
    <row r="194">
      <c r="N194" s="159"/>
    </row>
    <row r="195">
      <c r="N195" s="159"/>
    </row>
    <row r="196">
      <c r="N196" s="159"/>
    </row>
    <row r="197">
      <c r="N197" s="159"/>
    </row>
    <row r="198">
      <c r="N198" s="159"/>
    </row>
    <row r="199">
      <c r="N199" s="159"/>
    </row>
    <row r="200">
      <c r="N200" s="159"/>
    </row>
    <row r="201">
      <c r="N201" s="159"/>
    </row>
    <row r="202">
      <c r="N202" s="159"/>
    </row>
    <row r="203">
      <c r="N203" s="159"/>
    </row>
    <row r="204">
      <c r="N204" s="159"/>
    </row>
    <row r="205">
      <c r="N205" s="159"/>
    </row>
    <row r="206">
      <c r="N206" s="159"/>
    </row>
    <row r="207">
      <c r="N207" s="159"/>
    </row>
    <row r="208">
      <c r="N208" s="159"/>
    </row>
    <row r="209">
      <c r="N209" s="159"/>
    </row>
    <row r="210">
      <c r="N210" s="159"/>
    </row>
    <row r="211">
      <c r="N211" s="159"/>
    </row>
    <row r="212">
      <c r="N212" s="159"/>
    </row>
    <row r="213">
      <c r="N213" s="159"/>
    </row>
    <row r="214">
      <c r="N214" s="159"/>
    </row>
    <row r="215">
      <c r="N215" s="159"/>
    </row>
    <row r="216">
      <c r="N216" s="159"/>
    </row>
    <row r="217">
      <c r="N217" s="159"/>
    </row>
    <row r="218">
      <c r="N218" s="159"/>
    </row>
    <row r="219">
      <c r="N219" s="159"/>
    </row>
    <row r="220">
      <c r="N220" s="159"/>
    </row>
    <row r="221">
      <c r="N221" s="159"/>
    </row>
    <row r="222">
      <c r="N222" s="159"/>
    </row>
    <row r="223">
      <c r="N223" s="159"/>
    </row>
    <row r="224">
      <c r="N224" s="159"/>
    </row>
    <row r="225">
      <c r="N225" s="159"/>
    </row>
    <row r="226">
      <c r="N226" s="159"/>
    </row>
    <row r="227">
      <c r="N227" s="159"/>
    </row>
    <row r="228">
      <c r="N228" s="159"/>
    </row>
    <row r="229">
      <c r="N229" s="159"/>
    </row>
    <row r="230">
      <c r="N230" s="159"/>
    </row>
    <row r="231">
      <c r="N231" s="159"/>
    </row>
    <row r="232">
      <c r="N232" s="159"/>
    </row>
    <row r="233">
      <c r="N233" s="159"/>
    </row>
    <row r="234">
      <c r="N234" s="159"/>
    </row>
    <row r="235">
      <c r="N235" s="159"/>
    </row>
    <row r="236">
      <c r="N236" s="159"/>
    </row>
    <row r="237">
      <c r="N237" s="159"/>
    </row>
    <row r="238">
      <c r="N238" s="159"/>
    </row>
    <row r="239">
      <c r="N239" s="159"/>
    </row>
    <row r="240">
      <c r="N240" s="159"/>
    </row>
    <row r="241">
      <c r="N241" s="159"/>
    </row>
    <row r="242">
      <c r="N242" s="159"/>
    </row>
    <row r="243">
      <c r="N243" s="159"/>
    </row>
    <row r="244">
      <c r="N244" s="159"/>
    </row>
    <row r="245">
      <c r="N245" s="159"/>
    </row>
    <row r="246">
      <c r="N246" s="159"/>
    </row>
    <row r="247">
      <c r="N247" s="159"/>
    </row>
    <row r="248">
      <c r="N248" s="159"/>
    </row>
    <row r="249">
      <c r="N249" s="159"/>
    </row>
    <row r="250">
      <c r="N250" s="159"/>
    </row>
    <row r="251">
      <c r="N251" s="159"/>
    </row>
    <row r="252">
      <c r="N252" s="159"/>
    </row>
    <row r="253">
      <c r="N253" s="159"/>
    </row>
    <row r="254">
      <c r="N254" s="159"/>
    </row>
    <row r="255">
      <c r="N255" s="159"/>
    </row>
    <row r="256">
      <c r="N256" s="159"/>
    </row>
    <row r="257">
      <c r="N257" s="159"/>
    </row>
    <row r="258">
      <c r="N258" s="159"/>
    </row>
    <row r="259">
      <c r="N259" s="159"/>
    </row>
    <row r="260">
      <c r="N260" s="159"/>
    </row>
    <row r="261">
      <c r="N261" s="159"/>
    </row>
    <row r="262">
      <c r="N262" s="159"/>
    </row>
    <row r="263">
      <c r="N263" s="159"/>
    </row>
    <row r="264">
      <c r="N264" s="159"/>
    </row>
    <row r="265">
      <c r="N265" s="159"/>
    </row>
    <row r="266">
      <c r="N266" s="159"/>
    </row>
    <row r="267">
      <c r="N267" s="159"/>
    </row>
    <row r="268">
      <c r="N268" s="159"/>
    </row>
    <row r="269">
      <c r="N269" s="159"/>
    </row>
    <row r="270">
      <c r="N270" s="159"/>
    </row>
    <row r="271">
      <c r="N271" s="159"/>
    </row>
    <row r="272">
      <c r="N272" s="159"/>
    </row>
    <row r="273">
      <c r="N273" s="159"/>
    </row>
    <row r="274">
      <c r="N274" s="159"/>
    </row>
    <row r="275">
      <c r="N275" s="159"/>
    </row>
    <row r="276">
      <c r="N276" s="159"/>
    </row>
    <row r="277">
      <c r="N277" s="159"/>
    </row>
    <row r="278">
      <c r="N278" s="159"/>
    </row>
    <row r="279">
      <c r="N279" s="159"/>
    </row>
    <row r="280">
      <c r="N280" s="159"/>
    </row>
    <row r="281">
      <c r="N281" s="159"/>
    </row>
    <row r="282">
      <c r="N282" s="159"/>
    </row>
    <row r="283">
      <c r="N283" s="159"/>
    </row>
    <row r="284">
      <c r="N284" s="159"/>
    </row>
    <row r="285">
      <c r="N285" s="159"/>
    </row>
    <row r="286">
      <c r="N286" s="159"/>
    </row>
    <row r="287">
      <c r="N287" s="159"/>
    </row>
    <row r="288">
      <c r="N288" s="159"/>
    </row>
    <row r="289">
      <c r="N289" s="159"/>
    </row>
    <row r="290">
      <c r="N290" s="159"/>
    </row>
    <row r="291">
      <c r="N291" s="159"/>
    </row>
    <row r="292">
      <c r="N292" s="159"/>
    </row>
    <row r="293">
      <c r="N293" s="159"/>
    </row>
    <row r="294">
      <c r="N294" s="159"/>
    </row>
    <row r="295">
      <c r="N295" s="159"/>
    </row>
    <row r="296">
      <c r="N296" s="159"/>
    </row>
    <row r="297">
      <c r="N297" s="159"/>
    </row>
    <row r="298">
      <c r="N298" s="159"/>
    </row>
    <row r="299">
      <c r="N299" s="159"/>
    </row>
    <row r="300">
      <c r="N300" s="159"/>
    </row>
    <row r="301">
      <c r="N301" s="159"/>
    </row>
    <row r="302">
      <c r="N302" s="159"/>
    </row>
    <row r="303">
      <c r="N303" s="159"/>
    </row>
    <row r="304">
      <c r="N304" s="159"/>
    </row>
    <row r="305">
      <c r="N305" s="159"/>
    </row>
    <row r="306">
      <c r="N306" s="159"/>
    </row>
    <row r="307">
      <c r="N307" s="159"/>
    </row>
    <row r="308">
      <c r="N308" s="159"/>
    </row>
    <row r="309">
      <c r="N309" s="159"/>
    </row>
    <row r="310">
      <c r="N310" s="159"/>
    </row>
    <row r="311">
      <c r="N311" s="159"/>
    </row>
    <row r="312">
      <c r="N312" s="159"/>
    </row>
    <row r="313">
      <c r="N313" s="159"/>
    </row>
    <row r="314">
      <c r="N314" s="159"/>
    </row>
    <row r="315">
      <c r="N315" s="159"/>
    </row>
    <row r="316">
      <c r="N316" s="159"/>
    </row>
    <row r="317">
      <c r="N317" s="159"/>
    </row>
    <row r="318">
      <c r="N318" s="159"/>
    </row>
    <row r="319">
      <c r="N319" s="159"/>
    </row>
    <row r="320">
      <c r="N320" s="159"/>
    </row>
    <row r="321">
      <c r="N321" s="159"/>
    </row>
    <row r="322">
      <c r="N322" s="159"/>
    </row>
    <row r="323">
      <c r="N323" s="159"/>
    </row>
    <row r="324">
      <c r="N324" s="159"/>
    </row>
    <row r="325">
      <c r="N325" s="159"/>
    </row>
    <row r="326">
      <c r="N326" s="159"/>
    </row>
    <row r="327">
      <c r="N327" s="159"/>
    </row>
    <row r="328">
      <c r="N328" s="159"/>
    </row>
    <row r="329">
      <c r="N329" s="159"/>
    </row>
    <row r="330">
      <c r="N330" s="159"/>
    </row>
    <row r="331">
      <c r="N331" s="159"/>
    </row>
    <row r="332">
      <c r="N332" s="159"/>
    </row>
    <row r="333">
      <c r="N333" s="159"/>
    </row>
    <row r="334">
      <c r="N334" s="159"/>
    </row>
    <row r="335">
      <c r="N335" s="159"/>
    </row>
    <row r="336">
      <c r="N336" s="159"/>
    </row>
    <row r="337">
      <c r="N337" s="159"/>
    </row>
    <row r="338">
      <c r="N338" s="159"/>
    </row>
    <row r="339">
      <c r="N339" s="159"/>
    </row>
    <row r="340">
      <c r="N340" s="159"/>
    </row>
    <row r="341">
      <c r="N341" s="159"/>
    </row>
    <row r="342">
      <c r="N342" s="159"/>
    </row>
    <row r="343">
      <c r="N343" s="159"/>
    </row>
    <row r="344">
      <c r="N344" s="159"/>
    </row>
    <row r="345">
      <c r="N345" s="159"/>
    </row>
    <row r="346">
      <c r="N346" s="159"/>
    </row>
    <row r="347">
      <c r="N347" s="159"/>
    </row>
    <row r="348">
      <c r="N348" s="159"/>
    </row>
    <row r="349">
      <c r="N349" s="159"/>
    </row>
    <row r="350">
      <c r="N350" s="159"/>
    </row>
    <row r="351">
      <c r="N351" s="159"/>
    </row>
    <row r="352">
      <c r="N352" s="159"/>
    </row>
    <row r="353">
      <c r="N353" s="159"/>
    </row>
    <row r="354">
      <c r="N354" s="159"/>
    </row>
    <row r="355">
      <c r="N355" s="159"/>
    </row>
    <row r="356">
      <c r="N356" s="159"/>
    </row>
    <row r="357">
      <c r="N357" s="159"/>
    </row>
    <row r="358">
      <c r="N358" s="159"/>
    </row>
    <row r="359">
      <c r="N359" s="159"/>
    </row>
    <row r="360">
      <c r="N360" s="159"/>
    </row>
    <row r="361">
      <c r="N361" s="159"/>
    </row>
    <row r="362">
      <c r="N362" s="159"/>
    </row>
    <row r="363">
      <c r="N363" s="159"/>
    </row>
    <row r="364">
      <c r="N364" s="159"/>
    </row>
    <row r="365">
      <c r="N365" s="159"/>
    </row>
    <row r="366">
      <c r="N366" s="159"/>
    </row>
    <row r="367">
      <c r="N367" s="159"/>
    </row>
    <row r="368">
      <c r="N368" s="159"/>
    </row>
    <row r="369">
      <c r="N369" s="159"/>
    </row>
    <row r="370">
      <c r="N370" s="159"/>
    </row>
    <row r="371">
      <c r="N371" s="159"/>
    </row>
    <row r="372">
      <c r="N372" s="159"/>
    </row>
    <row r="373">
      <c r="N373" s="159"/>
    </row>
    <row r="374">
      <c r="N374" s="159"/>
    </row>
    <row r="375">
      <c r="N375" s="159"/>
    </row>
    <row r="376">
      <c r="N376" s="159"/>
    </row>
    <row r="377">
      <c r="N377" s="159"/>
    </row>
    <row r="378">
      <c r="N378" s="159"/>
    </row>
    <row r="379">
      <c r="N379" s="159"/>
    </row>
    <row r="380">
      <c r="N380" s="159"/>
    </row>
    <row r="381">
      <c r="N381" s="159"/>
    </row>
    <row r="382">
      <c r="N382" s="159"/>
    </row>
    <row r="383">
      <c r="N383" s="159"/>
    </row>
    <row r="384">
      <c r="N384" s="159"/>
    </row>
    <row r="385">
      <c r="N385" s="159"/>
    </row>
    <row r="386">
      <c r="N386" s="159"/>
    </row>
    <row r="387">
      <c r="N387" s="159"/>
    </row>
    <row r="388">
      <c r="N388" s="159"/>
    </row>
    <row r="389">
      <c r="N389" s="159"/>
    </row>
    <row r="390">
      <c r="N390" s="159"/>
    </row>
    <row r="391">
      <c r="N391" s="159"/>
    </row>
    <row r="392">
      <c r="N392" s="159"/>
    </row>
    <row r="393">
      <c r="N393" s="159"/>
    </row>
    <row r="394">
      <c r="N394" s="159"/>
    </row>
    <row r="395">
      <c r="N395" s="159"/>
    </row>
    <row r="396">
      <c r="N396" s="159"/>
    </row>
    <row r="397">
      <c r="N397" s="159"/>
    </row>
    <row r="398">
      <c r="N398" s="159"/>
    </row>
    <row r="399">
      <c r="N399" s="159"/>
    </row>
    <row r="400">
      <c r="N400" s="159"/>
    </row>
    <row r="401">
      <c r="N401" s="159"/>
    </row>
    <row r="402">
      <c r="N402" s="159"/>
    </row>
    <row r="403">
      <c r="N403" s="159"/>
    </row>
    <row r="404">
      <c r="N404" s="159"/>
    </row>
    <row r="405">
      <c r="N405" s="159"/>
    </row>
    <row r="406">
      <c r="N406" s="159"/>
    </row>
    <row r="407">
      <c r="N407" s="159"/>
    </row>
    <row r="408">
      <c r="N408" s="159"/>
    </row>
    <row r="409">
      <c r="N409" s="159"/>
    </row>
    <row r="410">
      <c r="N410" s="159"/>
    </row>
    <row r="411">
      <c r="N411" s="159"/>
    </row>
    <row r="412">
      <c r="N412" s="159"/>
    </row>
    <row r="413">
      <c r="N413" s="159"/>
    </row>
    <row r="414">
      <c r="N414" s="159"/>
    </row>
    <row r="415">
      <c r="N415" s="159"/>
    </row>
    <row r="416">
      <c r="N416" s="159"/>
    </row>
    <row r="417">
      <c r="N417" s="159"/>
    </row>
    <row r="418">
      <c r="N418" s="159"/>
    </row>
    <row r="419">
      <c r="N419" s="159"/>
    </row>
    <row r="420">
      <c r="N420" s="159"/>
    </row>
    <row r="421">
      <c r="N421" s="159"/>
    </row>
    <row r="422">
      <c r="N422" s="159"/>
    </row>
    <row r="423">
      <c r="N423" s="159"/>
    </row>
    <row r="424">
      <c r="N424" s="159"/>
    </row>
    <row r="425">
      <c r="N425" s="159"/>
    </row>
    <row r="426">
      <c r="N426" s="159"/>
    </row>
    <row r="427">
      <c r="N427" s="159"/>
    </row>
    <row r="428">
      <c r="N428" s="159"/>
    </row>
    <row r="429">
      <c r="N429" s="159"/>
    </row>
    <row r="430">
      <c r="N430" s="159"/>
    </row>
    <row r="431">
      <c r="N431" s="159"/>
    </row>
    <row r="432">
      <c r="N432" s="159"/>
    </row>
    <row r="433">
      <c r="N433" s="159"/>
    </row>
    <row r="434">
      <c r="N434" s="159"/>
    </row>
    <row r="435">
      <c r="N435" s="159"/>
    </row>
    <row r="436">
      <c r="N436" s="159"/>
    </row>
    <row r="437">
      <c r="N437" s="159"/>
    </row>
    <row r="438">
      <c r="N438" s="159"/>
    </row>
    <row r="439">
      <c r="N439" s="159"/>
    </row>
    <row r="440">
      <c r="N440" s="159"/>
    </row>
    <row r="441">
      <c r="N441" s="159"/>
    </row>
    <row r="442">
      <c r="N442" s="159"/>
    </row>
    <row r="443">
      <c r="N443" s="159"/>
    </row>
    <row r="444">
      <c r="N444" s="159"/>
    </row>
    <row r="445">
      <c r="N445" s="159"/>
    </row>
    <row r="446">
      <c r="N446" s="159"/>
    </row>
    <row r="447">
      <c r="N447" s="159"/>
    </row>
    <row r="448">
      <c r="N448" s="159"/>
    </row>
    <row r="449">
      <c r="N449" s="159"/>
    </row>
    <row r="450">
      <c r="N450" s="159"/>
    </row>
    <row r="451">
      <c r="N451" s="159"/>
    </row>
    <row r="452">
      <c r="N452" s="159"/>
    </row>
    <row r="453">
      <c r="N453" s="159"/>
    </row>
    <row r="454">
      <c r="N454" s="159"/>
    </row>
    <row r="455">
      <c r="N455" s="159"/>
    </row>
    <row r="456">
      <c r="N456" s="159"/>
    </row>
    <row r="457">
      <c r="N457" s="159"/>
    </row>
    <row r="458">
      <c r="N458" s="159"/>
    </row>
    <row r="459">
      <c r="N459" s="159"/>
    </row>
    <row r="460">
      <c r="N460" s="159"/>
    </row>
    <row r="461">
      <c r="N461" s="159"/>
    </row>
    <row r="462">
      <c r="N462" s="159"/>
    </row>
    <row r="463">
      <c r="N463" s="159"/>
    </row>
    <row r="464">
      <c r="N464" s="159"/>
    </row>
    <row r="465">
      <c r="N465" s="159"/>
    </row>
    <row r="466">
      <c r="N466" s="159"/>
    </row>
    <row r="467">
      <c r="N467" s="159"/>
    </row>
    <row r="468">
      <c r="N468" s="159"/>
    </row>
    <row r="469">
      <c r="N469" s="159"/>
    </row>
    <row r="470">
      <c r="N470" s="159"/>
    </row>
    <row r="471">
      <c r="N471" s="159"/>
    </row>
    <row r="472">
      <c r="N472" s="159"/>
    </row>
    <row r="473">
      <c r="N473" s="159"/>
    </row>
    <row r="474">
      <c r="N474" s="159"/>
    </row>
    <row r="475">
      <c r="N475" s="159"/>
    </row>
    <row r="476">
      <c r="N476" s="159"/>
    </row>
    <row r="477">
      <c r="N477" s="159"/>
    </row>
    <row r="478">
      <c r="N478" s="159"/>
    </row>
    <row r="479">
      <c r="N479" s="159"/>
    </row>
    <row r="480">
      <c r="N480" s="159"/>
    </row>
    <row r="481">
      <c r="N481" s="159"/>
    </row>
    <row r="482">
      <c r="N482" s="159"/>
    </row>
    <row r="483">
      <c r="N483" s="159"/>
    </row>
    <row r="484">
      <c r="N484" s="159"/>
    </row>
    <row r="485">
      <c r="N485" s="159"/>
    </row>
    <row r="486">
      <c r="N486" s="159"/>
    </row>
    <row r="487">
      <c r="N487" s="159"/>
    </row>
    <row r="488">
      <c r="N488" s="159"/>
    </row>
    <row r="489">
      <c r="N489" s="159"/>
    </row>
    <row r="490">
      <c r="N490" s="159"/>
    </row>
    <row r="491">
      <c r="N491" s="159"/>
    </row>
    <row r="492">
      <c r="N492" s="159"/>
    </row>
    <row r="493">
      <c r="N493" s="159"/>
    </row>
    <row r="494">
      <c r="N494" s="159"/>
    </row>
    <row r="495">
      <c r="N495" s="159"/>
    </row>
    <row r="496">
      <c r="N496" s="159"/>
    </row>
    <row r="497">
      <c r="N497" s="159"/>
    </row>
    <row r="498">
      <c r="N498" s="159"/>
    </row>
    <row r="499">
      <c r="N499" s="159"/>
    </row>
    <row r="500">
      <c r="N500" s="159"/>
    </row>
    <row r="501">
      <c r="N501" s="159"/>
    </row>
    <row r="502">
      <c r="N502" s="159"/>
    </row>
    <row r="503">
      <c r="N503" s="159"/>
    </row>
    <row r="504">
      <c r="N504" s="159"/>
    </row>
    <row r="505">
      <c r="N505" s="159"/>
    </row>
    <row r="506">
      <c r="N506" s="159"/>
    </row>
    <row r="507">
      <c r="N507" s="159"/>
    </row>
    <row r="508">
      <c r="N508" s="159"/>
    </row>
    <row r="509">
      <c r="N509" s="159"/>
    </row>
    <row r="510">
      <c r="N510" s="159"/>
    </row>
    <row r="511">
      <c r="N511" s="159"/>
    </row>
    <row r="512">
      <c r="N512" s="159"/>
    </row>
    <row r="513">
      <c r="N513" s="159"/>
    </row>
    <row r="514">
      <c r="N514" s="159"/>
    </row>
    <row r="515">
      <c r="N515" s="159"/>
    </row>
    <row r="516">
      <c r="N516" s="159"/>
    </row>
    <row r="517">
      <c r="N517" s="159"/>
    </row>
    <row r="518">
      <c r="N518" s="159"/>
    </row>
    <row r="519">
      <c r="N519" s="159"/>
    </row>
    <row r="520">
      <c r="N520" s="159"/>
    </row>
    <row r="521">
      <c r="N521" s="159"/>
    </row>
    <row r="522">
      <c r="N522" s="159"/>
    </row>
    <row r="523">
      <c r="N523" s="159"/>
    </row>
    <row r="524">
      <c r="N524" s="159"/>
    </row>
    <row r="525">
      <c r="N525" s="159"/>
    </row>
    <row r="526">
      <c r="N526" s="159"/>
    </row>
    <row r="527">
      <c r="N527" s="159"/>
    </row>
    <row r="528">
      <c r="N528" s="159"/>
    </row>
    <row r="529">
      <c r="N529" s="159"/>
    </row>
    <row r="530">
      <c r="N530" s="159"/>
    </row>
    <row r="531">
      <c r="N531" s="159"/>
    </row>
    <row r="532">
      <c r="N532" s="159"/>
    </row>
    <row r="533">
      <c r="N533" s="159"/>
    </row>
    <row r="534">
      <c r="N534" s="159"/>
    </row>
    <row r="535">
      <c r="N535" s="159"/>
    </row>
    <row r="536">
      <c r="N536" s="159"/>
    </row>
    <row r="537">
      <c r="N537" s="159"/>
    </row>
    <row r="538">
      <c r="N538" s="159"/>
    </row>
    <row r="539">
      <c r="N539" s="159"/>
    </row>
    <row r="540">
      <c r="N540" s="159"/>
    </row>
    <row r="541">
      <c r="N541" s="159"/>
    </row>
    <row r="542">
      <c r="N542" s="159"/>
    </row>
    <row r="543">
      <c r="N543" s="159"/>
    </row>
    <row r="544">
      <c r="N544" s="159"/>
    </row>
    <row r="545">
      <c r="N545" s="159"/>
    </row>
    <row r="546">
      <c r="N546" s="159"/>
    </row>
    <row r="547">
      <c r="N547" s="159"/>
    </row>
    <row r="548">
      <c r="N548" s="159"/>
    </row>
    <row r="549">
      <c r="N549" s="159"/>
    </row>
    <row r="550">
      <c r="N550" s="159"/>
    </row>
    <row r="551">
      <c r="N551" s="159"/>
    </row>
    <row r="552">
      <c r="N552" s="159"/>
    </row>
    <row r="553">
      <c r="N553" s="159"/>
    </row>
    <row r="554">
      <c r="N554" s="159"/>
    </row>
    <row r="555">
      <c r="N555" s="159"/>
    </row>
    <row r="556">
      <c r="N556" s="159"/>
    </row>
    <row r="557">
      <c r="N557" s="159"/>
    </row>
    <row r="558">
      <c r="N558" s="159"/>
    </row>
    <row r="559">
      <c r="N559" s="159"/>
    </row>
    <row r="560">
      <c r="N560" s="159"/>
    </row>
    <row r="561">
      <c r="N561" s="159"/>
    </row>
    <row r="562">
      <c r="N562" s="159"/>
    </row>
    <row r="563">
      <c r="N563" s="159"/>
    </row>
    <row r="564">
      <c r="N564" s="159"/>
    </row>
    <row r="565">
      <c r="N565" s="159"/>
    </row>
    <row r="566">
      <c r="N566" s="159"/>
    </row>
    <row r="567">
      <c r="N567" s="159"/>
    </row>
    <row r="568">
      <c r="N568" s="159"/>
    </row>
    <row r="569">
      <c r="N569" s="159"/>
    </row>
    <row r="570">
      <c r="N570" s="159"/>
    </row>
    <row r="571">
      <c r="N571" s="159"/>
    </row>
    <row r="572">
      <c r="N572" s="159"/>
    </row>
    <row r="573">
      <c r="N573" s="159"/>
    </row>
    <row r="574">
      <c r="N574" s="159"/>
    </row>
    <row r="575">
      <c r="N575" s="159"/>
    </row>
    <row r="576">
      <c r="N576" s="159"/>
    </row>
    <row r="577">
      <c r="N577" s="159"/>
    </row>
    <row r="578">
      <c r="N578" s="159"/>
    </row>
    <row r="579">
      <c r="N579" s="159"/>
    </row>
    <row r="580">
      <c r="N580" s="159"/>
    </row>
    <row r="581">
      <c r="N581" s="159"/>
    </row>
    <row r="582">
      <c r="N582" s="159"/>
    </row>
    <row r="583">
      <c r="N583" s="159"/>
    </row>
    <row r="584">
      <c r="N584" s="159"/>
    </row>
    <row r="585">
      <c r="N585" s="159"/>
    </row>
    <row r="586">
      <c r="N586" s="159"/>
    </row>
    <row r="587">
      <c r="N587" s="159"/>
    </row>
    <row r="588">
      <c r="N588" s="159"/>
    </row>
    <row r="589">
      <c r="N589" s="159"/>
    </row>
    <row r="590">
      <c r="N590" s="159"/>
    </row>
    <row r="591">
      <c r="N591" s="159"/>
    </row>
    <row r="592">
      <c r="N592" s="159"/>
    </row>
    <row r="593">
      <c r="N593" s="159"/>
    </row>
    <row r="594">
      <c r="N594" s="159"/>
    </row>
    <row r="595">
      <c r="N595" s="159"/>
    </row>
    <row r="596">
      <c r="N596" s="159"/>
    </row>
    <row r="597">
      <c r="N597" s="159"/>
    </row>
    <row r="598">
      <c r="N598" s="159"/>
    </row>
    <row r="599">
      <c r="N599" s="159"/>
    </row>
    <row r="600">
      <c r="N600" s="159"/>
    </row>
    <row r="601">
      <c r="N601" s="159"/>
    </row>
    <row r="602">
      <c r="N602" s="159"/>
    </row>
    <row r="603">
      <c r="N603" s="159"/>
    </row>
    <row r="604">
      <c r="N604" s="159"/>
    </row>
    <row r="605">
      <c r="N605" s="159"/>
    </row>
    <row r="606">
      <c r="N606" s="159"/>
    </row>
    <row r="607">
      <c r="N607" s="159"/>
    </row>
    <row r="608">
      <c r="N608" s="159"/>
    </row>
    <row r="609">
      <c r="N609" s="159"/>
    </row>
    <row r="610">
      <c r="N610" s="159"/>
    </row>
    <row r="611">
      <c r="N611" s="159"/>
    </row>
    <row r="612">
      <c r="N612" s="159"/>
    </row>
    <row r="613">
      <c r="N613" s="159"/>
    </row>
    <row r="614">
      <c r="N614" s="159"/>
    </row>
    <row r="615">
      <c r="N615" s="159"/>
    </row>
    <row r="616">
      <c r="N616" s="159"/>
    </row>
    <row r="617">
      <c r="N617" s="159"/>
    </row>
    <row r="618">
      <c r="N618" s="159"/>
    </row>
    <row r="619">
      <c r="N619" s="159"/>
    </row>
    <row r="620">
      <c r="N620" s="159"/>
    </row>
    <row r="621">
      <c r="N621" s="159"/>
    </row>
    <row r="622">
      <c r="N622" s="159"/>
    </row>
    <row r="623">
      <c r="N623" s="159"/>
    </row>
    <row r="624">
      <c r="N624" s="159"/>
    </row>
    <row r="625">
      <c r="N625" s="159"/>
    </row>
    <row r="626">
      <c r="N626" s="159"/>
    </row>
    <row r="627">
      <c r="N627" s="159"/>
    </row>
    <row r="628">
      <c r="N628" s="159"/>
    </row>
    <row r="629">
      <c r="N629" s="159"/>
    </row>
    <row r="630">
      <c r="N630" s="159"/>
    </row>
    <row r="631">
      <c r="N631" s="159"/>
    </row>
    <row r="632">
      <c r="N632" s="159"/>
    </row>
    <row r="633">
      <c r="N633" s="159"/>
    </row>
    <row r="634">
      <c r="N634" s="159"/>
    </row>
    <row r="635">
      <c r="N635" s="159"/>
    </row>
    <row r="636">
      <c r="N636" s="159"/>
    </row>
    <row r="637">
      <c r="N637" s="159"/>
    </row>
    <row r="638">
      <c r="N638" s="159"/>
    </row>
    <row r="639">
      <c r="N639" s="159"/>
    </row>
    <row r="640">
      <c r="N640" s="159"/>
    </row>
    <row r="641">
      <c r="N641" s="159"/>
    </row>
    <row r="642">
      <c r="N642" s="159"/>
    </row>
    <row r="643">
      <c r="N643" s="159"/>
    </row>
    <row r="644">
      <c r="N644" s="159"/>
    </row>
    <row r="645">
      <c r="N645" s="159"/>
    </row>
    <row r="646">
      <c r="N646" s="159"/>
    </row>
    <row r="647">
      <c r="N647" s="159"/>
    </row>
    <row r="648">
      <c r="N648" s="159"/>
    </row>
    <row r="649">
      <c r="N649" s="159"/>
    </row>
    <row r="650">
      <c r="N650" s="159"/>
    </row>
    <row r="651">
      <c r="N651" s="159"/>
    </row>
    <row r="652">
      <c r="N652" s="159"/>
    </row>
    <row r="653">
      <c r="N653" s="159"/>
    </row>
    <row r="654">
      <c r="N654" s="159"/>
    </row>
    <row r="655">
      <c r="N655" s="159"/>
    </row>
    <row r="656">
      <c r="N656" s="159"/>
    </row>
    <row r="657">
      <c r="N657" s="159"/>
    </row>
    <row r="658">
      <c r="N658" s="159"/>
    </row>
    <row r="659">
      <c r="N659" s="159"/>
    </row>
    <row r="660">
      <c r="N660" s="159"/>
    </row>
    <row r="661">
      <c r="N661" s="159"/>
    </row>
    <row r="662">
      <c r="N662" s="159"/>
    </row>
    <row r="663">
      <c r="N663" s="159"/>
    </row>
    <row r="664">
      <c r="N664" s="159"/>
    </row>
    <row r="665">
      <c r="N665" s="159"/>
    </row>
    <row r="666">
      <c r="N666" s="159"/>
    </row>
    <row r="667">
      <c r="N667" s="159"/>
    </row>
    <row r="668">
      <c r="N668" s="159"/>
    </row>
    <row r="669">
      <c r="N669" s="159"/>
    </row>
    <row r="670">
      <c r="N670" s="159"/>
    </row>
    <row r="671">
      <c r="N671" s="159"/>
    </row>
    <row r="672">
      <c r="N672" s="159"/>
    </row>
    <row r="673">
      <c r="N673" s="159"/>
    </row>
    <row r="674">
      <c r="N674" s="159"/>
    </row>
    <row r="675">
      <c r="N675" s="159"/>
    </row>
    <row r="676">
      <c r="N676" s="159"/>
    </row>
    <row r="677">
      <c r="N677" s="159"/>
    </row>
    <row r="678">
      <c r="N678" s="159"/>
    </row>
    <row r="679">
      <c r="N679" s="159"/>
    </row>
    <row r="680">
      <c r="N680" s="159"/>
    </row>
    <row r="681">
      <c r="N681" s="159"/>
    </row>
    <row r="682">
      <c r="N682" s="159"/>
    </row>
    <row r="683">
      <c r="N683" s="159"/>
    </row>
    <row r="684">
      <c r="N684" s="159"/>
    </row>
    <row r="685">
      <c r="N685" s="159"/>
    </row>
    <row r="686">
      <c r="N686" s="159"/>
    </row>
    <row r="687">
      <c r="N687" s="159"/>
    </row>
    <row r="688">
      <c r="N688" s="159"/>
    </row>
    <row r="689">
      <c r="N689" s="159"/>
    </row>
    <row r="690">
      <c r="N690" s="159"/>
    </row>
    <row r="691">
      <c r="N691" s="159"/>
    </row>
    <row r="692">
      <c r="N692" s="159"/>
    </row>
    <row r="693">
      <c r="N693" s="159"/>
    </row>
    <row r="694">
      <c r="N694" s="159"/>
    </row>
    <row r="695">
      <c r="N695" s="159"/>
    </row>
    <row r="696">
      <c r="N696" s="159"/>
    </row>
    <row r="697">
      <c r="N697" s="159"/>
    </row>
    <row r="698">
      <c r="N698" s="159"/>
    </row>
    <row r="699">
      <c r="N699" s="159"/>
    </row>
    <row r="700">
      <c r="N700" s="159"/>
    </row>
    <row r="701">
      <c r="N701" s="159"/>
    </row>
    <row r="702">
      <c r="N702" s="159"/>
    </row>
    <row r="703">
      <c r="N703" s="159"/>
    </row>
    <row r="704">
      <c r="N704" s="159"/>
    </row>
    <row r="705">
      <c r="N705" s="159"/>
    </row>
    <row r="706">
      <c r="N706" s="159"/>
    </row>
    <row r="707">
      <c r="N707" s="159"/>
    </row>
    <row r="708">
      <c r="N708" s="159"/>
    </row>
    <row r="709">
      <c r="N709" s="159"/>
    </row>
    <row r="710">
      <c r="N710" s="159"/>
    </row>
    <row r="711">
      <c r="N711" s="159"/>
    </row>
    <row r="712">
      <c r="N712" s="159"/>
    </row>
    <row r="713">
      <c r="N713" s="159"/>
    </row>
    <row r="714">
      <c r="N714" s="159"/>
    </row>
    <row r="715">
      <c r="N715" s="159"/>
    </row>
    <row r="716">
      <c r="N716" s="159"/>
    </row>
    <row r="717">
      <c r="N717" s="159"/>
    </row>
    <row r="718">
      <c r="N718" s="159"/>
    </row>
    <row r="719">
      <c r="N719" s="159"/>
    </row>
    <row r="720">
      <c r="N720" s="159"/>
    </row>
    <row r="721">
      <c r="N721" s="159"/>
    </row>
    <row r="722">
      <c r="N722" s="159"/>
    </row>
    <row r="723">
      <c r="N723" s="159"/>
    </row>
    <row r="724">
      <c r="N724" s="159"/>
    </row>
    <row r="725">
      <c r="N725" s="159"/>
    </row>
    <row r="726">
      <c r="N726" s="159"/>
    </row>
    <row r="727">
      <c r="N727" s="159"/>
    </row>
    <row r="728">
      <c r="N728" s="159"/>
    </row>
    <row r="729">
      <c r="N729" s="159"/>
    </row>
    <row r="730">
      <c r="N730" s="159"/>
    </row>
    <row r="731">
      <c r="N731" s="159"/>
    </row>
    <row r="732">
      <c r="N732" s="159"/>
    </row>
    <row r="733">
      <c r="N733" s="159"/>
    </row>
    <row r="734">
      <c r="N734" s="159"/>
    </row>
    <row r="735">
      <c r="N735" s="159"/>
    </row>
    <row r="736">
      <c r="N736" s="159"/>
    </row>
    <row r="737">
      <c r="N737" s="159"/>
    </row>
    <row r="738">
      <c r="N738" s="159"/>
    </row>
    <row r="739">
      <c r="N739" s="159"/>
    </row>
    <row r="740">
      <c r="N740" s="159"/>
    </row>
    <row r="741">
      <c r="N741" s="159"/>
    </row>
    <row r="742">
      <c r="N742" s="159"/>
    </row>
    <row r="743">
      <c r="N743" s="159"/>
    </row>
    <row r="744">
      <c r="N744" s="159"/>
    </row>
    <row r="745">
      <c r="N745" s="159"/>
    </row>
    <row r="746">
      <c r="N746" s="159"/>
    </row>
    <row r="747">
      <c r="N747" s="159"/>
    </row>
    <row r="748">
      <c r="N748" s="159"/>
    </row>
    <row r="749">
      <c r="N749" s="159"/>
    </row>
    <row r="750">
      <c r="N750" s="159"/>
    </row>
    <row r="751">
      <c r="N751" s="159"/>
    </row>
    <row r="752">
      <c r="N752" s="159"/>
    </row>
    <row r="753">
      <c r="N753" s="159"/>
    </row>
    <row r="754">
      <c r="N754" s="159"/>
    </row>
    <row r="755">
      <c r="N755" s="159"/>
    </row>
    <row r="756">
      <c r="N756" s="159"/>
    </row>
    <row r="757">
      <c r="N757" s="159"/>
    </row>
    <row r="758">
      <c r="N758" s="159"/>
    </row>
    <row r="759">
      <c r="N759" s="159"/>
    </row>
    <row r="760">
      <c r="N760" s="159"/>
    </row>
    <row r="761">
      <c r="N761" s="159"/>
    </row>
    <row r="762">
      <c r="N762" s="159"/>
    </row>
    <row r="763">
      <c r="N763" s="159"/>
    </row>
    <row r="764">
      <c r="N764" s="159"/>
    </row>
    <row r="765">
      <c r="N765" s="159"/>
    </row>
    <row r="766">
      <c r="N766" s="159"/>
    </row>
    <row r="767">
      <c r="N767" s="159"/>
    </row>
    <row r="768">
      <c r="N768" s="159"/>
    </row>
    <row r="769">
      <c r="N769" s="159"/>
    </row>
    <row r="770">
      <c r="N770" s="159"/>
    </row>
    <row r="771">
      <c r="N771" s="159"/>
    </row>
    <row r="772">
      <c r="N772" s="159"/>
    </row>
    <row r="773">
      <c r="N773" s="159"/>
    </row>
    <row r="774">
      <c r="N774" s="159"/>
    </row>
    <row r="775">
      <c r="N775" s="159"/>
    </row>
    <row r="776">
      <c r="N776" s="159"/>
    </row>
    <row r="777">
      <c r="N777" s="159"/>
    </row>
    <row r="778">
      <c r="N778" s="159"/>
    </row>
    <row r="779">
      <c r="N779" s="159"/>
    </row>
    <row r="780">
      <c r="N780" s="159"/>
    </row>
    <row r="781">
      <c r="N781" s="159"/>
    </row>
    <row r="782">
      <c r="N782" s="159"/>
    </row>
    <row r="783">
      <c r="N783" s="159"/>
    </row>
    <row r="784">
      <c r="N784" s="159"/>
    </row>
    <row r="785">
      <c r="N785" s="159"/>
    </row>
    <row r="786">
      <c r="N786" s="159"/>
    </row>
    <row r="787">
      <c r="N787" s="159"/>
    </row>
    <row r="788">
      <c r="N788" s="159"/>
    </row>
    <row r="789">
      <c r="N789" s="159"/>
    </row>
    <row r="790">
      <c r="N790" s="159"/>
    </row>
    <row r="791">
      <c r="N791" s="159"/>
    </row>
    <row r="792">
      <c r="N792" s="159"/>
    </row>
    <row r="793">
      <c r="N793" s="159"/>
    </row>
    <row r="794">
      <c r="N794" s="159"/>
    </row>
    <row r="795">
      <c r="N795" s="159"/>
    </row>
    <row r="796">
      <c r="N796" s="159"/>
    </row>
    <row r="797">
      <c r="N797" s="159"/>
    </row>
    <row r="798">
      <c r="N798" s="159"/>
    </row>
    <row r="799">
      <c r="N799" s="159"/>
    </row>
    <row r="800">
      <c r="N800" s="159"/>
    </row>
    <row r="801">
      <c r="N801" s="159"/>
    </row>
    <row r="802">
      <c r="N802" s="159"/>
    </row>
    <row r="803">
      <c r="N803" s="159"/>
    </row>
    <row r="804">
      <c r="N804" s="159"/>
    </row>
    <row r="805">
      <c r="N805" s="159"/>
    </row>
    <row r="806">
      <c r="N806" s="159"/>
    </row>
    <row r="807">
      <c r="N807" s="159"/>
    </row>
    <row r="808">
      <c r="N808" s="159"/>
    </row>
    <row r="809">
      <c r="N809" s="159"/>
    </row>
    <row r="810">
      <c r="N810" s="159"/>
    </row>
    <row r="811">
      <c r="N811" s="159"/>
    </row>
    <row r="812">
      <c r="N812" s="159"/>
    </row>
    <row r="813">
      <c r="N813" s="159"/>
    </row>
    <row r="814">
      <c r="N814" s="159"/>
    </row>
    <row r="815">
      <c r="N815" s="159"/>
    </row>
    <row r="816">
      <c r="N816" s="159"/>
    </row>
    <row r="817">
      <c r="N817" s="159"/>
    </row>
    <row r="818">
      <c r="N818" s="159"/>
    </row>
    <row r="819">
      <c r="N819" s="159"/>
    </row>
    <row r="820">
      <c r="N820" s="159"/>
    </row>
    <row r="821">
      <c r="N821" s="159"/>
    </row>
    <row r="822">
      <c r="N822" s="159"/>
    </row>
    <row r="823">
      <c r="N823" s="159"/>
    </row>
    <row r="824">
      <c r="N824" s="159"/>
    </row>
    <row r="825">
      <c r="N825" s="159"/>
    </row>
    <row r="826">
      <c r="N826" s="159"/>
    </row>
    <row r="827">
      <c r="N827" s="159"/>
    </row>
    <row r="828">
      <c r="N828" s="159"/>
    </row>
    <row r="829">
      <c r="N829" s="159"/>
    </row>
    <row r="830">
      <c r="N830" s="159"/>
    </row>
    <row r="831">
      <c r="N831" s="159"/>
    </row>
    <row r="832">
      <c r="N832" s="159"/>
    </row>
    <row r="833">
      <c r="N833" s="159"/>
    </row>
    <row r="834">
      <c r="N834" s="159"/>
    </row>
    <row r="835">
      <c r="N835" s="159"/>
    </row>
    <row r="836">
      <c r="N836" s="159"/>
    </row>
    <row r="837">
      <c r="N837" s="159"/>
    </row>
    <row r="838">
      <c r="N838" s="159"/>
    </row>
    <row r="839">
      <c r="N839" s="159"/>
    </row>
    <row r="840">
      <c r="N840" s="159"/>
    </row>
    <row r="841">
      <c r="N841" s="159"/>
    </row>
    <row r="842">
      <c r="N842" s="159"/>
    </row>
    <row r="843">
      <c r="N843" s="159"/>
    </row>
    <row r="844">
      <c r="N844" s="159"/>
    </row>
    <row r="845">
      <c r="N845" s="159"/>
    </row>
    <row r="846">
      <c r="N846" s="159"/>
    </row>
    <row r="847">
      <c r="N847" s="159"/>
    </row>
    <row r="848">
      <c r="N848" s="159"/>
    </row>
    <row r="849">
      <c r="N849" s="159"/>
    </row>
    <row r="850">
      <c r="N850" s="159"/>
    </row>
    <row r="851">
      <c r="N851" s="159"/>
    </row>
    <row r="852">
      <c r="N852" s="159"/>
    </row>
    <row r="853">
      <c r="N853" s="159"/>
    </row>
    <row r="854">
      <c r="N854" s="159"/>
    </row>
    <row r="855">
      <c r="N855" s="159"/>
    </row>
    <row r="856">
      <c r="N856" s="159"/>
    </row>
    <row r="857">
      <c r="N857" s="159"/>
    </row>
    <row r="858">
      <c r="N858" s="159"/>
    </row>
    <row r="859">
      <c r="N859" s="159"/>
    </row>
    <row r="860">
      <c r="N860" s="159"/>
    </row>
    <row r="861">
      <c r="N861" s="159"/>
    </row>
    <row r="862">
      <c r="N862" s="159"/>
    </row>
    <row r="863">
      <c r="N863" s="159"/>
    </row>
    <row r="864">
      <c r="N864" s="159"/>
    </row>
    <row r="865">
      <c r="N865" s="159"/>
    </row>
    <row r="866">
      <c r="N866" s="159"/>
    </row>
    <row r="867">
      <c r="N867" s="159"/>
    </row>
    <row r="868">
      <c r="N868" s="159"/>
    </row>
    <row r="869">
      <c r="N869" s="159"/>
    </row>
    <row r="870">
      <c r="N870" s="159"/>
    </row>
    <row r="871">
      <c r="N871" s="159"/>
    </row>
    <row r="872">
      <c r="N872" s="159"/>
    </row>
    <row r="873">
      <c r="N873" s="159"/>
    </row>
    <row r="874">
      <c r="N874" s="159"/>
    </row>
    <row r="875">
      <c r="N875" s="159"/>
    </row>
    <row r="876">
      <c r="N876" s="159"/>
    </row>
    <row r="877">
      <c r="N877" s="159"/>
    </row>
    <row r="878">
      <c r="N878" s="159"/>
    </row>
    <row r="879">
      <c r="N879" s="159"/>
    </row>
    <row r="880">
      <c r="N880" s="159"/>
    </row>
    <row r="881">
      <c r="N881" s="159"/>
    </row>
    <row r="882">
      <c r="N882" s="159"/>
    </row>
    <row r="883">
      <c r="N883" s="159"/>
    </row>
    <row r="884">
      <c r="N884" s="159"/>
    </row>
    <row r="885">
      <c r="N885" s="159"/>
    </row>
    <row r="886">
      <c r="N886" s="159"/>
    </row>
    <row r="887">
      <c r="N887" s="159"/>
    </row>
    <row r="888">
      <c r="N888" s="159"/>
    </row>
    <row r="889">
      <c r="N889" s="159"/>
    </row>
    <row r="890">
      <c r="N890" s="159"/>
    </row>
    <row r="891">
      <c r="N891" s="159"/>
    </row>
    <row r="892">
      <c r="N892" s="159"/>
    </row>
    <row r="893">
      <c r="N893" s="159"/>
    </row>
    <row r="894">
      <c r="N894" s="159"/>
    </row>
    <row r="895">
      <c r="N895" s="159"/>
    </row>
    <row r="896">
      <c r="N896" s="159"/>
    </row>
    <row r="897">
      <c r="N897" s="159"/>
    </row>
    <row r="898">
      <c r="N898" s="159"/>
    </row>
    <row r="899">
      <c r="N899" s="159"/>
    </row>
    <row r="900">
      <c r="N900" s="159"/>
    </row>
    <row r="901">
      <c r="N901" s="159"/>
    </row>
    <row r="902">
      <c r="N902" s="159"/>
    </row>
    <row r="903">
      <c r="N903" s="159"/>
    </row>
    <row r="904">
      <c r="N904" s="159"/>
    </row>
    <row r="905">
      <c r="N905" s="159"/>
    </row>
    <row r="906">
      <c r="N906" s="159"/>
    </row>
    <row r="907">
      <c r="N907" s="159"/>
    </row>
    <row r="908">
      <c r="N908" s="159"/>
    </row>
    <row r="909">
      <c r="N909" s="159"/>
    </row>
    <row r="910">
      <c r="N910" s="159"/>
    </row>
    <row r="911">
      <c r="N911" s="159"/>
    </row>
    <row r="912">
      <c r="N912" s="159"/>
    </row>
    <row r="913">
      <c r="N913" s="159"/>
    </row>
    <row r="914">
      <c r="N914" s="159"/>
    </row>
    <row r="915">
      <c r="N915" s="159"/>
    </row>
    <row r="916">
      <c r="N916" s="159"/>
    </row>
    <row r="917">
      <c r="N917" s="159"/>
    </row>
    <row r="918">
      <c r="N918" s="159"/>
    </row>
    <row r="919">
      <c r="N919" s="159"/>
    </row>
    <row r="920">
      <c r="N920" s="159"/>
    </row>
    <row r="921">
      <c r="N921" s="159"/>
    </row>
    <row r="922">
      <c r="N922" s="159"/>
    </row>
    <row r="923">
      <c r="N923" s="159"/>
    </row>
    <row r="924">
      <c r="N924" s="159"/>
    </row>
    <row r="925">
      <c r="N925" s="159"/>
    </row>
    <row r="926">
      <c r="N926" s="159"/>
    </row>
    <row r="927">
      <c r="N927" s="159"/>
    </row>
    <row r="928">
      <c r="N928" s="159"/>
    </row>
    <row r="929">
      <c r="N929" s="159"/>
    </row>
    <row r="930">
      <c r="N930" s="159"/>
    </row>
    <row r="931">
      <c r="N931" s="159"/>
    </row>
    <row r="932">
      <c r="N932" s="159"/>
    </row>
    <row r="933">
      <c r="N933" s="159"/>
    </row>
    <row r="934">
      <c r="N934" s="159"/>
    </row>
    <row r="935">
      <c r="N935" s="159"/>
    </row>
    <row r="936">
      <c r="N936" s="159"/>
    </row>
    <row r="937">
      <c r="N937" s="159"/>
    </row>
    <row r="938">
      <c r="N938" s="159"/>
    </row>
    <row r="939">
      <c r="N939" s="159"/>
    </row>
    <row r="940">
      <c r="N940" s="159"/>
    </row>
    <row r="941">
      <c r="N941" s="159"/>
    </row>
    <row r="942">
      <c r="N942" s="159"/>
    </row>
    <row r="943">
      <c r="N943" s="159"/>
    </row>
    <row r="944">
      <c r="N944" s="159"/>
    </row>
    <row r="945">
      <c r="N945" s="159"/>
    </row>
    <row r="946">
      <c r="N946" s="159"/>
    </row>
    <row r="947">
      <c r="N947" s="159"/>
    </row>
    <row r="948">
      <c r="N948" s="159"/>
    </row>
    <row r="949">
      <c r="N949" s="159"/>
    </row>
    <row r="950">
      <c r="N950" s="159"/>
    </row>
    <row r="951">
      <c r="N951" s="159"/>
    </row>
    <row r="952">
      <c r="N952" s="159"/>
    </row>
    <row r="953">
      <c r="N953" s="159"/>
    </row>
    <row r="954">
      <c r="N954" s="159"/>
    </row>
    <row r="955">
      <c r="N955" s="159"/>
    </row>
    <row r="956">
      <c r="N956" s="159"/>
    </row>
    <row r="957">
      <c r="N957" s="159"/>
    </row>
    <row r="958">
      <c r="N958" s="159"/>
    </row>
    <row r="959">
      <c r="N959" s="159"/>
    </row>
    <row r="960">
      <c r="N960" s="159"/>
    </row>
    <row r="961">
      <c r="N961" s="159"/>
    </row>
    <row r="962">
      <c r="N962" s="159"/>
    </row>
    <row r="963">
      <c r="N963" s="159"/>
    </row>
    <row r="964">
      <c r="N964" s="159"/>
    </row>
    <row r="965">
      <c r="N965" s="159"/>
    </row>
    <row r="966">
      <c r="N966" s="159"/>
    </row>
    <row r="967">
      <c r="N967" s="159"/>
    </row>
    <row r="968">
      <c r="N968" s="159"/>
    </row>
    <row r="969">
      <c r="N969" s="159"/>
    </row>
    <row r="970">
      <c r="N970" s="159"/>
    </row>
    <row r="971">
      <c r="N971" s="159"/>
    </row>
    <row r="972">
      <c r="N972" s="159"/>
    </row>
    <row r="973">
      <c r="N973" s="159"/>
    </row>
    <row r="974">
      <c r="N974" s="159"/>
    </row>
    <row r="975">
      <c r="N975" s="159"/>
    </row>
    <row r="976">
      <c r="N976" s="159"/>
    </row>
    <row r="977">
      <c r="N977" s="159"/>
    </row>
    <row r="978">
      <c r="N978" s="159"/>
    </row>
    <row r="979">
      <c r="N979" s="159"/>
    </row>
    <row r="980">
      <c r="N980" s="159"/>
    </row>
    <row r="981">
      <c r="N981" s="159"/>
    </row>
    <row r="982">
      <c r="N982" s="159"/>
    </row>
    <row r="983">
      <c r="N983" s="159"/>
    </row>
    <row r="984">
      <c r="N984" s="159"/>
    </row>
    <row r="985">
      <c r="N985" s="159"/>
    </row>
    <row r="986">
      <c r="N986" s="159"/>
    </row>
    <row r="987">
      <c r="N987" s="159"/>
    </row>
    <row r="988">
      <c r="N988" s="159"/>
    </row>
    <row r="989">
      <c r="N989" s="159"/>
    </row>
    <row r="990">
      <c r="N990" s="159"/>
    </row>
    <row r="991">
      <c r="N991" s="159"/>
    </row>
    <row r="992">
      <c r="N992" s="159"/>
    </row>
    <row r="993">
      <c r="N993" s="159"/>
    </row>
    <row r="994">
      <c r="N994" s="159"/>
    </row>
    <row r="995">
      <c r="N995" s="159"/>
    </row>
    <row r="996">
      <c r="N996" s="159"/>
    </row>
    <row r="997">
      <c r="N997" s="159"/>
    </row>
    <row r="998">
      <c r="N998" s="159"/>
    </row>
    <row r="999">
      <c r="N999" s="159"/>
    </row>
    <row r="1000">
      <c r="N1000" s="159"/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D7:F7"/>
    <mergeCell ref="C4:C6"/>
    <mergeCell ref="K4:K6"/>
    <mergeCell ref="D3:F3"/>
    <mergeCell ref="F14:H14"/>
    <mergeCell ref="D11:F11"/>
    <mergeCell ref="F15:H15"/>
    <mergeCell ref="F16:H16"/>
    <mergeCell ref="F17:H17"/>
    <mergeCell ref="F18:H18"/>
    <mergeCell ref="G4:G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8.11"/>
    <col customWidth="1" min="3" max="3" width="4.89"/>
    <col customWidth="1" min="4" max="4" width="5.22"/>
    <col customWidth="1" min="5" max="5" width="6.11"/>
    <col customWidth="1" min="6" max="6" width="8.11"/>
    <col customWidth="1" min="7" max="7" width="5.22"/>
    <col customWidth="1" min="8" max="8" width="4.44"/>
    <col customWidth="1" min="9" max="10" width="8.11"/>
    <col customWidth="1" min="11" max="11" width="5.33"/>
    <col customWidth="1" min="12" max="12" width="3.33"/>
    <col customWidth="1" min="13" max="13" width="20.89"/>
  </cols>
  <sheetData>
    <row r="1">
      <c r="A1" s="2"/>
      <c r="B1" s="4"/>
      <c r="C1" s="4" t="s">
        <v>1</v>
      </c>
      <c r="D1" s="4"/>
      <c r="E1" s="4"/>
      <c r="F1" s="4"/>
      <c r="G1" s="4"/>
      <c r="H1" s="4"/>
      <c r="I1" s="4"/>
      <c r="J1" s="4"/>
      <c r="K1" s="4"/>
      <c r="L1" s="7"/>
      <c r="M1" s="9" t="s">
        <v>0</v>
      </c>
      <c r="N1" s="151">
        <v>1800.0</v>
      </c>
    </row>
    <row r="2">
      <c r="A2" s="7"/>
      <c r="B2" s="13" t="s">
        <v>2</v>
      </c>
      <c r="C2" s="14">
        <v>1.0</v>
      </c>
      <c r="D2" s="14">
        <v>2.0</v>
      </c>
      <c r="E2" s="14">
        <v>3.0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6" t="s">
        <v>8</v>
      </c>
      <c r="L2" s="7"/>
      <c r="M2" s="17" t="s">
        <v>10</v>
      </c>
      <c r="N2" s="152">
        <f>'集計'!F2</f>
        <v>37</v>
      </c>
    </row>
    <row r="3">
      <c r="A3" s="7" t="s">
        <v>14</v>
      </c>
      <c r="B3" s="25">
        <v>1.0</v>
      </c>
      <c r="C3" s="27"/>
      <c r="D3" s="29">
        <f>K3-sum(G3:J3)</f>
        <v>48.78322926</v>
      </c>
      <c r="E3" s="31"/>
      <c r="F3" s="32"/>
      <c r="G3" s="34">
        <f>(N17-(N15-(N16-N13)))</f>
        <v>147</v>
      </c>
      <c r="H3" s="35">
        <f>0/33*H11</f>
        <v>0</v>
      </c>
      <c r="I3" s="35">
        <f>1/19*I11</f>
        <v>1.894736842</v>
      </c>
      <c r="J3" s="36">
        <f>3/59*J11</f>
        <v>1.322033898</v>
      </c>
      <c r="K3" s="34">
        <f>(N14-N12)+(N17-(N15-(N16-N13)))</f>
        <v>199</v>
      </c>
      <c r="L3" s="7"/>
      <c r="M3" s="17" t="s">
        <v>15</v>
      </c>
      <c r="N3" s="152">
        <f>'集計'!F3</f>
        <v>313</v>
      </c>
    </row>
    <row r="4">
      <c r="A4" s="7"/>
      <c r="B4" s="25">
        <v>2.0</v>
      </c>
      <c r="C4" s="41">
        <f>C11-sum(C7:C10)</f>
        <v>3.9375</v>
      </c>
      <c r="D4" s="42"/>
      <c r="E4" s="45"/>
      <c r="F4" s="45"/>
      <c r="G4" s="48">
        <f>G11-G3-sum(G8:G10)</f>
        <v>304.5669643</v>
      </c>
      <c r="H4" s="35">
        <f>17/33*H11</f>
        <v>17</v>
      </c>
      <c r="I4" s="35">
        <f>9/19*I11</f>
        <v>17.05263158</v>
      </c>
      <c r="J4" s="36">
        <f>14/59*J11</f>
        <v>6.169491525</v>
      </c>
      <c r="K4" s="49">
        <f>sum(C4:J6)</f>
        <v>363.956739</v>
      </c>
      <c r="L4" s="7"/>
      <c r="M4" s="17" t="s">
        <v>16</v>
      </c>
      <c r="N4" s="152">
        <f>'集計'!F4</f>
        <v>128</v>
      </c>
    </row>
    <row r="5">
      <c r="A5" s="7"/>
      <c r="B5" s="25">
        <v>3.0</v>
      </c>
      <c r="C5" s="50"/>
      <c r="D5" s="51"/>
      <c r="E5" s="52">
        <v>0.0</v>
      </c>
      <c r="F5" s="52"/>
      <c r="G5" s="50"/>
      <c r="H5" s="35">
        <f>11/33*H11</f>
        <v>11</v>
      </c>
      <c r="I5" s="35">
        <f>2/19*I11</f>
        <v>3.789473684</v>
      </c>
      <c r="J5" s="36">
        <f>1/59*J11</f>
        <v>0.4406779661</v>
      </c>
      <c r="K5" s="50"/>
      <c r="L5" s="7"/>
      <c r="M5" s="17" t="s">
        <v>17</v>
      </c>
      <c r="N5" s="152">
        <f>'集計'!F5</f>
        <v>37</v>
      </c>
    </row>
    <row r="6">
      <c r="A6" s="7"/>
      <c r="B6" s="25" t="s">
        <v>3</v>
      </c>
      <c r="C6" s="32"/>
      <c r="D6" s="51"/>
      <c r="E6" s="52"/>
      <c r="F6" s="52"/>
      <c r="G6" s="32"/>
      <c r="H6" s="35">
        <f>0/33*H11</f>
        <v>0</v>
      </c>
      <c r="I6" s="35">
        <f>0/19*I11</f>
        <v>0</v>
      </c>
      <c r="J6" s="36">
        <f>0/59*J11</f>
        <v>0</v>
      </c>
      <c r="K6" s="32"/>
      <c r="L6" s="7"/>
      <c r="M6" s="17" t="s">
        <v>18</v>
      </c>
      <c r="N6" s="152">
        <f>'集計'!F6</f>
        <v>47</v>
      </c>
    </row>
    <row r="7">
      <c r="A7" s="7"/>
      <c r="B7" s="25" t="s">
        <v>4</v>
      </c>
      <c r="C7" s="16">
        <f>N13</f>
        <v>15</v>
      </c>
      <c r="D7" s="29">
        <f>K7-C7-sum(H7:J7)</f>
        <v>9.66190901</v>
      </c>
      <c r="E7" s="31"/>
      <c r="F7" s="32"/>
      <c r="G7" s="27"/>
      <c r="H7" s="35">
        <f>1/33*H11</f>
        <v>1</v>
      </c>
      <c r="I7" s="35">
        <f>5/19*I11</f>
        <v>9.473684211</v>
      </c>
      <c r="J7" s="36">
        <f>36/59*J11</f>
        <v>15.86440678</v>
      </c>
      <c r="K7" s="16">
        <f>N12+N13</f>
        <v>51</v>
      </c>
      <c r="L7" s="7"/>
      <c r="M7" s="17" t="s">
        <v>19</v>
      </c>
      <c r="N7" s="152">
        <f>'集計'!F7</f>
        <v>56</v>
      </c>
    </row>
    <row r="8">
      <c r="A8" s="7"/>
      <c r="B8" s="25" t="s">
        <v>5</v>
      </c>
      <c r="C8" s="35">
        <f>0/14*K8</f>
        <v>0</v>
      </c>
      <c r="D8" s="35">
        <f>4/14*K8</f>
        <v>4.857142857</v>
      </c>
      <c r="E8" s="35">
        <f>6/14*K8</f>
        <v>7.285714286</v>
      </c>
      <c r="F8" s="35">
        <f>0/14*K8</f>
        <v>0</v>
      </c>
      <c r="G8" s="35">
        <f>1/14*K8</f>
        <v>1.214285714</v>
      </c>
      <c r="H8" s="27"/>
      <c r="I8" s="35">
        <f>1/14*K8</f>
        <v>1.214285714</v>
      </c>
      <c r="J8" s="36">
        <f>2/14*K8</f>
        <v>2.428571429</v>
      </c>
      <c r="K8" s="66">
        <f>N8</f>
        <v>17</v>
      </c>
      <c r="L8" s="7"/>
      <c r="M8" s="68" t="s">
        <v>20</v>
      </c>
      <c r="N8" s="152">
        <f>'集計'!F8</f>
        <v>17</v>
      </c>
    </row>
    <row r="9">
      <c r="A9" s="7"/>
      <c r="B9" s="25" t="s">
        <v>6</v>
      </c>
      <c r="C9" s="35">
        <f>0/12*K9</f>
        <v>0</v>
      </c>
      <c r="D9" s="35">
        <f>0/12*K9</f>
        <v>0</v>
      </c>
      <c r="E9" s="35">
        <f>3/12*K9</f>
        <v>5.25</v>
      </c>
      <c r="F9" s="35">
        <f>1/12*K9</f>
        <v>1.75</v>
      </c>
      <c r="G9" s="35">
        <f>4/12*K9</f>
        <v>7</v>
      </c>
      <c r="H9" s="35">
        <f>1/12*K9</f>
        <v>1.75</v>
      </c>
      <c r="I9" s="71"/>
      <c r="J9" s="36">
        <f>3/12*K9</f>
        <v>5.25</v>
      </c>
      <c r="K9" s="66">
        <f>N10</f>
        <v>21</v>
      </c>
      <c r="L9" s="7"/>
      <c r="M9" s="68" t="s">
        <v>22</v>
      </c>
      <c r="N9" s="152">
        <f>'集計'!F9</f>
        <v>33</v>
      </c>
    </row>
    <row r="10">
      <c r="A10" s="7"/>
      <c r="B10" s="25" t="s">
        <v>7</v>
      </c>
      <c r="C10" s="75">
        <f>2/32*K10</f>
        <v>1.0625</v>
      </c>
      <c r="D10" s="75">
        <f>3/32*K10</f>
        <v>1.59375</v>
      </c>
      <c r="E10" s="75">
        <f>0/32*K10</f>
        <v>0</v>
      </c>
      <c r="F10" s="75">
        <f>0/32*K10</f>
        <v>0</v>
      </c>
      <c r="G10" s="75">
        <f>23/32*K10</f>
        <v>12.21875</v>
      </c>
      <c r="H10" s="75">
        <f>3/32*K10</f>
        <v>1.59375</v>
      </c>
      <c r="I10" s="75">
        <f>1/32*K10</f>
        <v>0.53125</v>
      </c>
      <c r="J10" s="79"/>
      <c r="K10" s="66">
        <f>N18</f>
        <v>17</v>
      </c>
      <c r="L10" s="7"/>
      <c r="M10" s="68" t="s">
        <v>24</v>
      </c>
      <c r="N10" s="152">
        <f>'集計'!F10</f>
        <v>21</v>
      </c>
    </row>
    <row r="11">
      <c r="A11" s="7"/>
      <c r="B11" s="16" t="s">
        <v>8</v>
      </c>
      <c r="C11" s="16">
        <f>N16</f>
        <v>20</v>
      </c>
      <c r="D11" s="83">
        <f>sum(D3:F10)</f>
        <v>79.18174541</v>
      </c>
      <c r="E11" s="31"/>
      <c r="F11" s="32"/>
      <c r="G11" s="16">
        <f>N17</f>
        <v>472</v>
      </c>
      <c r="H11" s="66">
        <f>N9</f>
        <v>33</v>
      </c>
      <c r="I11" s="66">
        <f>N11</f>
        <v>36</v>
      </c>
      <c r="J11" s="66">
        <f>N19</f>
        <v>26</v>
      </c>
      <c r="K11" s="85">
        <f>D14</f>
        <v>668.956739</v>
      </c>
      <c r="L11" s="7"/>
      <c r="M11" s="68" t="s">
        <v>25</v>
      </c>
      <c r="N11" s="152">
        <f>'集計'!F11</f>
        <v>36</v>
      </c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7" t="s">
        <v>26</v>
      </c>
      <c r="N12" s="152">
        <f>'集計'!F12</f>
        <v>36</v>
      </c>
    </row>
    <row r="13">
      <c r="A13" s="2"/>
      <c r="B13" s="4"/>
      <c r="C13" s="4"/>
      <c r="D13" s="4"/>
      <c r="E13" s="2"/>
      <c r="F13" s="4"/>
      <c r="G13" s="4"/>
      <c r="H13" s="4"/>
      <c r="I13" s="4"/>
      <c r="J13" s="4"/>
      <c r="K13" s="2"/>
      <c r="L13" s="7"/>
      <c r="M13" s="17" t="s">
        <v>27</v>
      </c>
      <c r="N13" s="152">
        <f>'集計'!F13</f>
        <v>15</v>
      </c>
    </row>
    <row r="14">
      <c r="A14" s="7"/>
      <c r="B14" s="87" t="s">
        <v>44</v>
      </c>
      <c r="C14" s="7"/>
      <c r="D14" s="89">
        <f>sum(K3:K10)</f>
        <v>668.956739</v>
      </c>
      <c r="E14" s="7"/>
      <c r="F14" s="90" t="s">
        <v>42</v>
      </c>
      <c r="H14" s="50"/>
      <c r="I14" s="91">
        <f>sum(C3:F6)/D14</f>
        <v>0.07881037171</v>
      </c>
      <c r="J14" s="92">
        <f t="shared" ref="J14:J19" si="1">$D$14*I14</f>
        <v>52.72072926</v>
      </c>
      <c r="K14" s="2"/>
      <c r="L14" s="7"/>
      <c r="M14" s="17" t="s">
        <v>28</v>
      </c>
      <c r="N14" s="152">
        <f>'集計'!F14</f>
        <v>88</v>
      </c>
    </row>
    <row r="15">
      <c r="A15" s="7"/>
      <c r="B15" s="4"/>
      <c r="C15" s="94"/>
      <c r="D15" s="94"/>
      <c r="E15" s="95"/>
      <c r="F15" s="96" t="s">
        <v>43</v>
      </c>
      <c r="G15" s="31"/>
      <c r="H15" s="32"/>
      <c r="I15" s="97">
        <f>sum(G7:J10)/D14</f>
        <v>0.08900274169</v>
      </c>
      <c r="J15" s="92">
        <f t="shared" si="1"/>
        <v>59.53898385</v>
      </c>
      <c r="K15" s="2"/>
      <c r="L15" s="7"/>
      <c r="M15" s="17" t="s">
        <v>29</v>
      </c>
      <c r="N15" s="152">
        <f>'集計'!F15</f>
        <v>330</v>
      </c>
    </row>
    <row r="16">
      <c r="A16" s="7"/>
      <c r="B16" s="98" t="s">
        <v>38</v>
      </c>
      <c r="C16" s="7"/>
      <c r="D16" s="77">
        <f>(N12+N13+N15-N16)/(N12+N13+N15)</f>
        <v>0.9475065617</v>
      </c>
      <c r="E16" s="100"/>
      <c r="F16" s="96" t="s">
        <v>45</v>
      </c>
      <c r="G16" s="31"/>
      <c r="H16" s="32"/>
      <c r="I16" s="97">
        <f>I14+I15</f>
        <v>0.1678131134</v>
      </c>
      <c r="J16" s="92">
        <f t="shared" si="1"/>
        <v>112.2597131</v>
      </c>
      <c r="K16" s="2"/>
      <c r="L16" s="7"/>
      <c r="M16" s="17" t="s">
        <v>30</v>
      </c>
      <c r="N16" s="152">
        <f>'集計'!F16</f>
        <v>20</v>
      </c>
    </row>
    <row r="17">
      <c r="A17" s="7"/>
      <c r="B17" s="98" t="s">
        <v>39</v>
      </c>
      <c r="C17" s="7"/>
      <c r="D17" s="77"/>
      <c r="E17" s="7"/>
      <c r="F17" s="90" t="s">
        <v>46</v>
      </c>
      <c r="H17" s="50"/>
      <c r="I17" s="91">
        <f>sum(C7:F10)/D14</f>
        <v>0.06945294582</v>
      </c>
      <c r="J17" s="92">
        <f t="shared" si="1"/>
        <v>46.46101615</v>
      </c>
      <c r="K17" s="2"/>
      <c r="L17" s="7"/>
      <c r="M17" s="17" t="s">
        <v>31</v>
      </c>
      <c r="N17" s="152">
        <f>'集計'!F17</f>
        <v>472</v>
      </c>
    </row>
    <row r="18">
      <c r="A18" s="7"/>
      <c r="B18" s="102" t="s">
        <v>40</v>
      </c>
      <c r="C18" s="94"/>
      <c r="D18" s="103"/>
      <c r="E18" s="7"/>
      <c r="F18" s="96" t="s">
        <v>48</v>
      </c>
      <c r="G18" s="31"/>
      <c r="H18" s="32"/>
      <c r="I18" s="97">
        <f>sum(G3:J6)/D14</f>
        <v>0.7627339408</v>
      </c>
      <c r="J18" s="92">
        <f t="shared" si="1"/>
        <v>510.2360098</v>
      </c>
      <c r="K18" s="2"/>
      <c r="L18" s="7"/>
      <c r="M18" s="104" t="s">
        <v>32</v>
      </c>
      <c r="N18" s="152">
        <f>'集計'!F18</f>
        <v>17</v>
      </c>
    </row>
    <row r="19">
      <c r="A19" s="7"/>
      <c r="B19" s="102" t="s">
        <v>41</v>
      </c>
      <c r="C19" s="94"/>
      <c r="D19" s="103"/>
      <c r="E19" s="7"/>
      <c r="F19" s="102" t="s">
        <v>49</v>
      </c>
      <c r="G19" s="106"/>
      <c r="H19" s="94"/>
      <c r="I19" s="97">
        <f>I17+I18</f>
        <v>0.8321868866</v>
      </c>
      <c r="J19" s="92">
        <f t="shared" si="1"/>
        <v>556.6970259</v>
      </c>
      <c r="K19" s="2"/>
      <c r="L19" s="7"/>
      <c r="M19" s="104" t="s">
        <v>33</v>
      </c>
      <c r="N19" s="152">
        <f>'集計'!F19</f>
        <v>26</v>
      </c>
    </row>
    <row r="20">
      <c r="A20" s="2"/>
      <c r="B20" s="2"/>
      <c r="C20" s="2"/>
      <c r="D20" s="2"/>
      <c r="E20" s="7"/>
      <c r="F20" s="102" t="s">
        <v>55</v>
      </c>
      <c r="G20" s="106"/>
      <c r="H20" s="94"/>
      <c r="I20" s="92">
        <f>D14*(I17-I18)</f>
        <v>-463.7749936</v>
      </c>
      <c r="J20" s="94"/>
      <c r="K20" s="2"/>
      <c r="L20" s="7"/>
      <c r="M20" s="17" t="s">
        <v>34</v>
      </c>
      <c r="N20" s="152">
        <f>'集計'!F20</f>
        <v>40</v>
      </c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7" t="s">
        <v>35</v>
      </c>
      <c r="N21" s="152">
        <f>'集計'!F21</f>
        <v>199</v>
      </c>
    </row>
    <row r="22">
      <c r="A22" s="2"/>
      <c r="B22" s="4"/>
      <c r="C22" s="4"/>
      <c r="D22" s="4"/>
      <c r="E22" s="4"/>
      <c r="F22" s="4"/>
      <c r="G22" s="4"/>
      <c r="H22" s="4"/>
      <c r="I22" s="4"/>
      <c r="J22" s="2"/>
      <c r="K22" s="2"/>
      <c r="L22" s="7"/>
      <c r="M22" s="96" t="s">
        <v>58</v>
      </c>
      <c r="N22" s="154" t="str">
        <f>'集計'!F22</f>
        <v/>
      </c>
    </row>
    <row r="23">
      <c r="A23" s="7"/>
      <c r="B23" s="16">
        <v>1800.0</v>
      </c>
      <c r="C23" s="14">
        <v>2.0</v>
      </c>
      <c r="D23" s="14">
        <v>3.0</v>
      </c>
      <c r="E23" s="109" t="s">
        <v>3</v>
      </c>
      <c r="F23" s="109">
        <v>1.0</v>
      </c>
      <c r="G23" s="109" t="s">
        <v>4</v>
      </c>
      <c r="H23" s="109" t="s">
        <v>60</v>
      </c>
      <c r="I23" s="110" t="s">
        <v>8</v>
      </c>
      <c r="J23" s="2"/>
      <c r="K23" s="2"/>
      <c r="L23" s="2"/>
      <c r="M23" s="4"/>
      <c r="N23" s="76"/>
    </row>
    <row r="24">
      <c r="A24" s="7"/>
      <c r="B24" s="25">
        <v>2.0</v>
      </c>
      <c r="C24" s="112">
        <v>0.0</v>
      </c>
      <c r="E24" s="113"/>
      <c r="F24" s="114">
        <f t="shared" ref="F24:G24" si="2">F30-sum(F27:F29)</f>
        <v>3.9375</v>
      </c>
      <c r="G24" s="114">
        <f t="shared" si="2"/>
        <v>304.5669643</v>
      </c>
      <c r="H24" s="115">
        <f t="shared" ref="H24:H26" si="3">sum(H4:J4)</f>
        <v>40.2221231</v>
      </c>
      <c r="I24" s="118">
        <f>sum(C24:H26)</f>
        <v>363.956739</v>
      </c>
      <c r="J24" s="2"/>
      <c r="K24" s="2"/>
      <c r="L24" s="7"/>
      <c r="M24" s="90" t="s">
        <v>52</v>
      </c>
      <c r="N24" s="157">
        <f>'集計'!F40</f>
        <v>350</v>
      </c>
    </row>
    <row r="25">
      <c r="A25" s="7"/>
      <c r="B25" s="25">
        <v>3.0</v>
      </c>
      <c r="E25" s="113"/>
      <c r="F25" s="50"/>
      <c r="G25" s="50"/>
      <c r="H25" s="115">
        <f t="shared" si="3"/>
        <v>15.23015165</v>
      </c>
      <c r="I25" s="50"/>
      <c r="J25" s="2"/>
      <c r="K25" s="2"/>
      <c r="L25" s="7"/>
      <c r="M25" s="90" t="s">
        <v>53</v>
      </c>
      <c r="N25" s="152">
        <f>'集計'!F41</f>
        <v>165</v>
      </c>
    </row>
    <row r="26">
      <c r="A26" s="7"/>
      <c r="B26" s="25" t="s">
        <v>3</v>
      </c>
      <c r="C26" s="125"/>
      <c r="D26" s="125"/>
      <c r="E26" s="126"/>
      <c r="F26" s="128"/>
      <c r="G26" s="128"/>
      <c r="H26" s="115">
        <f t="shared" si="3"/>
        <v>0</v>
      </c>
      <c r="I26" s="32"/>
      <c r="J26" s="2"/>
      <c r="K26" s="2"/>
      <c r="L26" s="7"/>
      <c r="M26" s="90" t="s">
        <v>54</v>
      </c>
      <c r="N26" s="152">
        <f>'集計'!F42</f>
        <v>103</v>
      </c>
    </row>
    <row r="27">
      <c r="A27" s="7"/>
      <c r="B27" s="131">
        <v>1.0</v>
      </c>
      <c r="C27" s="133">
        <f t="shared" ref="C27:C28" si="4">I27-sum(F27:H27)</f>
        <v>48.78322926</v>
      </c>
      <c r="D27" s="31"/>
      <c r="E27" s="134"/>
      <c r="F27" s="27"/>
      <c r="G27" s="110">
        <f>(N17-(N15-(N16-N13)))</f>
        <v>147</v>
      </c>
      <c r="H27" s="115">
        <f>sum(H3:J3)</f>
        <v>3.21677074</v>
      </c>
      <c r="I27" s="110">
        <f>(N14-N12)+(N17-(N15-(N16-N13)))</f>
        <v>199</v>
      </c>
      <c r="J27" s="2"/>
      <c r="K27" s="2"/>
      <c r="L27" s="7"/>
      <c r="M27" s="90" t="s">
        <v>56</v>
      </c>
      <c r="N27" s="152">
        <f>'集計'!F43</f>
        <v>50</v>
      </c>
    </row>
    <row r="28">
      <c r="A28" s="7"/>
      <c r="B28" s="131" t="s">
        <v>4</v>
      </c>
      <c r="C28" s="133">
        <f t="shared" si="4"/>
        <v>9.66190901</v>
      </c>
      <c r="D28" s="31"/>
      <c r="E28" s="134"/>
      <c r="F28" s="110">
        <f>N13</f>
        <v>15</v>
      </c>
      <c r="G28" s="27"/>
      <c r="H28" s="115">
        <f>sum(H7:J7)</f>
        <v>26.33809099</v>
      </c>
      <c r="I28" s="110">
        <f>N12+N13</f>
        <v>51</v>
      </c>
      <c r="J28" s="2"/>
      <c r="K28" s="2"/>
      <c r="L28" s="7"/>
      <c r="M28" s="90" t="s">
        <v>57</v>
      </c>
      <c r="N28" s="152">
        <f>'集計'!F44</f>
        <v>57</v>
      </c>
    </row>
    <row r="29">
      <c r="A29" s="7"/>
      <c r="B29" s="131" t="s">
        <v>60</v>
      </c>
      <c r="C29" s="138">
        <f t="shared" ref="C29:E29" si="5">sum(D8:D10)</f>
        <v>6.450892857</v>
      </c>
      <c r="D29" s="138">
        <f t="shared" si="5"/>
        <v>12.53571429</v>
      </c>
      <c r="E29" s="138">
        <f t="shared" si="5"/>
        <v>1.75</v>
      </c>
      <c r="F29" s="138">
        <f>sum(C8:C10)</f>
        <v>1.0625</v>
      </c>
      <c r="G29" s="138">
        <f>sum(G8:G10)</f>
        <v>20.43303571</v>
      </c>
      <c r="H29" s="139">
        <f>sum(H8:J10)</f>
        <v>12.76785714</v>
      </c>
      <c r="I29" s="140">
        <f>sum(C29:H29)</f>
        <v>55</v>
      </c>
      <c r="J29" s="2"/>
      <c r="K29" s="2"/>
      <c r="L29" s="7"/>
      <c r="M29" s="90" t="s">
        <v>59</v>
      </c>
      <c r="N29" s="152">
        <f>'集計'!F45</f>
        <v>43</v>
      </c>
    </row>
    <row r="30">
      <c r="A30" s="7"/>
      <c r="B30" s="110" t="s">
        <v>8</v>
      </c>
      <c r="C30" s="141">
        <f>sum(C24:E29)</f>
        <v>79.18174541</v>
      </c>
      <c r="D30" s="31"/>
      <c r="E30" s="32"/>
      <c r="F30" s="94">
        <f>N16</f>
        <v>20</v>
      </c>
      <c r="G30" s="94">
        <f>N17</f>
        <v>472</v>
      </c>
      <c r="H30" s="85">
        <f>sum(H24:H29)</f>
        <v>97.77499363</v>
      </c>
      <c r="I30" s="94"/>
      <c r="J30" s="2"/>
      <c r="K30" s="2"/>
      <c r="L30" s="7"/>
      <c r="M30" s="90" t="s">
        <v>61</v>
      </c>
      <c r="N30" s="152">
        <f>'集計'!F46</f>
        <v>418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90" t="s">
        <v>62</v>
      </c>
      <c r="N31" s="152">
        <f>'集計'!F47</f>
        <v>523</v>
      </c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96" t="s">
        <v>63</v>
      </c>
      <c r="N32" s="154">
        <f>'集計'!F48</f>
        <v>239</v>
      </c>
    </row>
    <row r="33">
      <c r="N33" s="137"/>
    </row>
    <row r="34">
      <c r="N34" s="137"/>
    </row>
    <row r="35">
      <c r="N35" s="137"/>
    </row>
    <row r="36">
      <c r="N36" s="137"/>
    </row>
    <row r="37">
      <c r="N37" s="137"/>
    </row>
    <row r="38">
      <c r="N38" s="137"/>
    </row>
    <row r="39">
      <c r="N39" s="137"/>
    </row>
    <row r="40">
      <c r="N40" s="137"/>
    </row>
    <row r="41">
      <c r="N41" s="137"/>
    </row>
    <row r="42">
      <c r="N42" s="137"/>
    </row>
    <row r="43">
      <c r="N43" s="137"/>
    </row>
    <row r="44">
      <c r="N44" s="137"/>
    </row>
    <row r="45">
      <c r="N45" s="137"/>
    </row>
    <row r="46">
      <c r="N46" s="137"/>
    </row>
    <row r="47">
      <c r="N47" s="137"/>
    </row>
    <row r="48">
      <c r="N48" s="137"/>
    </row>
    <row r="49">
      <c r="N49" s="137"/>
    </row>
    <row r="50">
      <c r="N50" s="137"/>
    </row>
    <row r="51">
      <c r="N51" s="137"/>
    </row>
    <row r="52">
      <c r="N52" s="137"/>
    </row>
    <row r="53">
      <c r="N53" s="137"/>
    </row>
    <row r="54">
      <c r="N54" s="137"/>
    </row>
    <row r="55">
      <c r="N55" s="137"/>
    </row>
    <row r="56">
      <c r="N56" s="137"/>
    </row>
    <row r="57">
      <c r="N57" s="137"/>
    </row>
    <row r="58">
      <c r="N58" s="137"/>
    </row>
    <row r="59">
      <c r="N59" s="137"/>
    </row>
    <row r="60">
      <c r="N60" s="137"/>
    </row>
    <row r="61">
      <c r="N61" s="137"/>
    </row>
    <row r="62">
      <c r="N62" s="137"/>
    </row>
    <row r="63">
      <c r="N63" s="137"/>
    </row>
    <row r="64">
      <c r="N64" s="137"/>
    </row>
    <row r="65">
      <c r="N65" s="137"/>
    </row>
    <row r="66">
      <c r="N66" s="137"/>
    </row>
    <row r="67">
      <c r="N67" s="137"/>
    </row>
    <row r="68">
      <c r="N68" s="137"/>
    </row>
    <row r="69">
      <c r="N69" s="137"/>
    </row>
    <row r="70">
      <c r="N70" s="137"/>
    </row>
    <row r="71">
      <c r="N71" s="137"/>
    </row>
    <row r="72">
      <c r="N72" s="137"/>
    </row>
    <row r="73">
      <c r="N73" s="137"/>
    </row>
    <row r="74">
      <c r="N74" s="137"/>
    </row>
    <row r="75">
      <c r="N75" s="137"/>
    </row>
    <row r="76">
      <c r="N76" s="137"/>
    </row>
    <row r="77">
      <c r="N77" s="137"/>
    </row>
    <row r="78">
      <c r="N78" s="137"/>
    </row>
    <row r="79">
      <c r="N79" s="137"/>
    </row>
    <row r="80">
      <c r="N80" s="137"/>
    </row>
    <row r="81">
      <c r="N81" s="137"/>
    </row>
    <row r="82">
      <c r="N82" s="137"/>
    </row>
    <row r="83">
      <c r="N83" s="137"/>
    </row>
    <row r="84">
      <c r="N84" s="137"/>
    </row>
    <row r="85">
      <c r="N85" s="137"/>
    </row>
    <row r="86">
      <c r="N86" s="137"/>
    </row>
    <row r="87">
      <c r="N87" s="137"/>
    </row>
    <row r="88">
      <c r="N88" s="137"/>
    </row>
    <row r="89">
      <c r="N89" s="137"/>
    </row>
    <row r="90">
      <c r="N90" s="137"/>
    </row>
    <row r="91">
      <c r="N91" s="137"/>
    </row>
    <row r="92">
      <c r="N92" s="137"/>
    </row>
    <row r="93">
      <c r="N93" s="137"/>
    </row>
    <row r="94">
      <c r="N94" s="137"/>
    </row>
    <row r="95">
      <c r="N95" s="137"/>
    </row>
    <row r="96">
      <c r="N96" s="137"/>
    </row>
    <row r="97">
      <c r="N97" s="137"/>
    </row>
    <row r="98">
      <c r="N98" s="137"/>
    </row>
    <row r="99">
      <c r="N99" s="137"/>
    </row>
    <row r="100">
      <c r="N100" s="137"/>
    </row>
    <row r="101">
      <c r="N101" s="137"/>
    </row>
    <row r="102">
      <c r="N102" s="137"/>
    </row>
    <row r="103">
      <c r="N103" s="137"/>
    </row>
    <row r="104">
      <c r="N104" s="137"/>
    </row>
    <row r="105">
      <c r="N105" s="137"/>
    </row>
    <row r="106">
      <c r="N106" s="137"/>
    </row>
    <row r="107">
      <c r="N107" s="137"/>
    </row>
    <row r="108">
      <c r="N108" s="137"/>
    </row>
    <row r="109">
      <c r="N109" s="137"/>
    </row>
    <row r="110">
      <c r="N110" s="137"/>
    </row>
    <row r="111">
      <c r="N111" s="137"/>
    </row>
    <row r="112">
      <c r="N112" s="137"/>
    </row>
    <row r="113">
      <c r="N113" s="137"/>
    </row>
    <row r="114">
      <c r="N114" s="137"/>
    </row>
    <row r="115">
      <c r="N115" s="137"/>
    </row>
    <row r="116">
      <c r="N116" s="137"/>
    </row>
    <row r="117">
      <c r="N117" s="137"/>
    </row>
    <row r="118">
      <c r="N118" s="137"/>
    </row>
    <row r="119">
      <c r="N119" s="137"/>
    </row>
    <row r="120">
      <c r="N120" s="137"/>
    </row>
    <row r="121">
      <c r="N121" s="137"/>
    </row>
    <row r="122">
      <c r="N122" s="137"/>
    </row>
    <row r="123">
      <c r="N123" s="137"/>
    </row>
    <row r="124">
      <c r="N124" s="137"/>
    </row>
    <row r="125">
      <c r="N125" s="137"/>
    </row>
    <row r="126">
      <c r="N126" s="137"/>
    </row>
    <row r="127">
      <c r="N127" s="137"/>
    </row>
    <row r="128">
      <c r="N128" s="137"/>
    </row>
    <row r="129">
      <c r="N129" s="137"/>
    </row>
    <row r="130">
      <c r="N130" s="137"/>
    </row>
    <row r="131">
      <c r="N131" s="137"/>
    </row>
    <row r="132">
      <c r="N132" s="137"/>
    </row>
    <row r="133">
      <c r="N133" s="137"/>
    </row>
    <row r="134">
      <c r="N134" s="137"/>
    </row>
    <row r="135">
      <c r="N135" s="137"/>
    </row>
    <row r="136">
      <c r="N136" s="137"/>
    </row>
    <row r="137">
      <c r="N137" s="137"/>
    </row>
    <row r="138">
      <c r="N138" s="137"/>
    </row>
    <row r="139">
      <c r="N139" s="137"/>
    </row>
    <row r="140">
      <c r="N140" s="137"/>
    </row>
    <row r="141">
      <c r="N141" s="137"/>
    </row>
    <row r="142">
      <c r="N142" s="137"/>
    </row>
    <row r="143">
      <c r="N143" s="137"/>
    </row>
    <row r="144">
      <c r="N144" s="137"/>
    </row>
    <row r="145">
      <c r="N145" s="137"/>
    </row>
    <row r="146">
      <c r="N146" s="137"/>
    </row>
    <row r="147">
      <c r="N147" s="137"/>
    </row>
    <row r="148">
      <c r="N148" s="137"/>
    </row>
    <row r="149">
      <c r="N149" s="137"/>
    </row>
    <row r="150">
      <c r="N150" s="137"/>
    </row>
    <row r="151">
      <c r="N151" s="137"/>
    </row>
    <row r="152">
      <c r="N152" s="137"/>
    </row>
    <row r="153">
      <c r="N153" s="137"/>
    </row>
    <row r="154">
      <c r="N154" s="137"/>
    </row>
    <row r="155">
      <c r="N155" s="137"/>
    </row>
    <row r="156">
      <c r="N156" s="137"/>
    </row>
    <row r="157">
      <c r="N157" s="137"/>
    </row>
    <row r="158">
      <c r="N158" s="137"/>
    </row>
    <row r="159">
      <c r="N159" s="137"/>
    </row>
    <row r="160">
      <c r="N160" s="137"/>
    </row>
    <row r="161">
      <c r="N161" s="137"/>
    </row>
    <row r="162">
      <c r="N162" s="137"/>
    </row>
    <row r="163">
      <c r="N163" s="137"/>
    </row>
    <row r="164">
      <c r="N164" s="137"/>
    </row>
    <row r="165">
      <c r="N165" s="137"/>
    </row>
    <row r="166">
      <c r="N166" s="137"/>
    </row>
    <row r="167">
      <c r="N167" s="137"/>
    </row>
    <row r="168">
      <c r="N168" s="137"/>
    </row>
    <row r="169">
      <c r="N169" s="137"/>
    </row>
    <row r="170">
      <c r="N170" s="137"/>
    </row>
    <row r="171">
      <c r="N171" s="137"/>
    </row>
    <row r="172">
      <c r="N172" s="137"/>
    </row>
    <row r="173">
      <c r="N173" s="137"/>
    </row>
    <row r="174">
      <c r="N174" s="137"/>
    </row>
    <row r="175">
      <c r="N175" s="137"/>
    </row>
    <row r="176">
      <c r="N176" s="137"/>
    </row>
    <row r="177">
      <c r="N177" s="137"/>
    </row>
    <row r="178">
      <c r="N178" s="137"/>
    </row>
    <row r="179">
      <c r="N179" s="137"/>
    </row>
    <row r="180">
      <c r="N180" s="137"/>
    </row>
    <row r="181">
      <c r="N181" s="137"/>
    </row>
    <row r="182">
      <c r="N182" s="137"/>
    </row>
    <row r="183">
      <c r="N183" s="137"/>
    </row>
    <row r="184">
      <c r="N184" s="137"/>
    </row>
    <row r="185">
      <c r="N185" s="137"/>
    </row>
    <row r="186">
      <c r="N186" s="137"/>
    </row>
    <row r="187">
      <c r="N187" s="137"/>
    </row>
    <row r="188">
      <c r="N188" s="137"/>
    </row>
    <row r="189">
      <c r="N189" s="137"/>
    </row>
    <row r="190">
      <c r="N190" s="137"/>
    </row>
    <row r="191">
      <c r="N191" s="137"/>
    </row>
    <row r="192">
      <c r="N192" s="137"/>
    </row>
    <row r="193">
      <c r="N193" s="137"/>
    </row>
    <row r="194">
      <c r="N194" s="137"/>
    </row>
    <row r="195">
      <c r="N195" s="137"/>
    </row>
    <row r="196">
      <c r="N196" s="137"/>
    </row>
    <row r="197">
      <c r="N197" s="137"/>
    </row>
    <row r="198">
      <c r="N198" s="137"/>
    </row>
    <row r="199">
      <c r="N199" s="137"/>
    </row>
    <row r="200">
      <c r="N200" s="137"/>
    </row>
    <row r="201">
      <c r="N201" s="137"/>
    </row>
    <row r="202">
      <c r="N202" s="137"/>
    </row>
    <row r="203">
      <c r="N203" s="137"/>
    </row>
    <row r="204">
      <c r="N204" s="137"/>
    </row>
    <row r="205">
      <c r="N205" s="137"/>
    </row>
    <row r="206">
      <c r="N206" s="137"/>
    </row>
    <row r="207">
      <c r="N207" s="137"/>
    </row>
    <row r="208">
      <c r="N208" s="137"/>
    </row>
    <row r="209">
      <c r="N209" s="137"/>
    </row>
    <row r="210">
      <c r="N210" s="137"/>
    </row>
    <row r="211">
      <c r="N211" s="137"/>
    </row>
    <row r="212">
      <c r="N212" s="137"/>
    </row>
    <row r="213">
      <c r="N213" s="137"/>
    </row>
    <row r="214">
      <c r="N214" s="137"/>
    </row>
    <row r="215">
      <c r="N215" s="137"/>
    </row>
    <row r="216">
      <c r="N216" s="137"/>
    </row>
    <row r="217">
      <c r="N217" s="137"/>
    </row>
    <row r="218">
      <c r="N218" s="137"/>
    </row>
    <row r="219">
      <c r="N219" s="137"/>
    </row>
    <row r="220">
      <c r="N220" s="137"/>
    </row>
    <row r="221">
      <c r="N221" s="137"/>
    </row>
    <row r="222">
      <c r="N222" s="137"/>
    </row>
    <row r="223">
      <c r="N223" s="137"/>
    </row>
    <row r="224">
      <c r="N224" s="137"/>
    </row>
    <row r="225">
      <c r="N225" s="137"/>
    </row>
    <row r="226">
      <c r="N226" s="137"/>
    </row>
    <row r="227">
      <c r="N227" s="137"/>
    </row>
    <row r="228">
      <c r="N228" s="137"/>
    </row>
    <row r="229">
      <c r="N229" s="137"/>
    </row>
    <row r="230">
      <c r="N230" s="137"/>
    </row>
    <row r="231">
      <c r="N231" s="137"/>
    </row>
    <row r="232">
      <c r="N232" s="137"/>
    </row>
    <row r="233">
      <c r="N233" s="137"/>
    </row>
    <row r="234">
      <c r="N234" s="137"/>
    </row>
    <row r="235">
      <c r="N235" s="137"/>
    </row>
    <row r="236">
      <c r="N236" s="137"/>
    </row>
    <row r="237">
      <c r="N237" s="137"/>
    </row>
    <row r="238">
      <c r="N238" s="137"/>
    </row>
    <row r="239">
      <c r="N239" s="137"/>
    </row>
    <row r="240">
      <c r="N240" s="137"/>
    </row>
    <row r="241">
      <c r="N241" s="137"/>
    </row>
    <row r="242">
      <c r="N242" s="137"/>
    </row>
    <row r="243">
      <c r="N243" s="137"/>
    </row>
    <row r="244">
      <c r="N244" s="137"/>
    </row>
    <row r="245">
      <c r="N245" s="137"/>
    </row>
    <row r="246">
      <c r="N246" s="137"/>
    </row>
    <row r="247">
      <c r="N247" s="137"/>
    </row>
    <row r="248">
      <c r="N248" s="137"/>
    </row>
    <row r="249">
      <c r="N249" s="137"/>
    </row>
    <row r="250">
      <c r="N250" s="137"/>
    </row>
    <row r="251">
      <c r="N251" s="137"/>
    </row>
    <row r="252">
      <c r="N252" s="137"/>
    </row>
    <row r="253">
      <c r="N253" s="137"/>
    </row>
    <row r="254">
      <c r="N254" s="137"/>
    </row>
    <row r="255">
      <c r="N255" s="137"/>
    </row>
    <row r="256">
      <c r="N256" s="137"/>
    </row>
    <row r="257">
      <c r="N257" s="137"/>
    </row>
    <row r="258">
      <c r="N258" s="137"/>
    </row>
    <row r="259">
      <c r="N259" s="137"/>
    </row>
    <row r="260">
      <c r="N260" s="137"/>
    </row>
    <row r="261">
      <c r="N261" s="137"/>
    </row>
    <row r="262">
      <c r="N262" s="137"/>
    </row>
    <row r="263">
      <c r="N263" s="137"/>
    </row>
    <row r="264">
      <c r="N264" s="137"/>
    </row>
    <row r="265">
      <c r="N265" s="137"/>
    </row>
    <row r="266">
      <c r="N266" s="137"/>
    </row>
    <row r="267">
      <c r="N267" s="137"/>
    </row>
    <row r="268">
      <c r="N268" s="137"/>
    </row>
    <row r="269">
      <c r="N269" s="137"/>
    </row>
    <row r="270">
      <c r="N270" s="137"/>
    </row>
    <row r="271">
      <c r="N271" s="137"/>
    </row>
    <row r="272">
      <c r="N272" s="137"/>
    </row>
    <row r="273">
      <c r="N273" s="137"/>
    </row>
    <row r="274">
      <c r="N274" s="137"/>
    </row>
    <row r="275">
      <c r="N275" s="137"/>
    </row>
    <row r="276">
      <c r="N276" s="137"/>
    </row>
    <row r="277">
      <c r="N277" s="137"/>
    </row>
    <row r="278">
      <c r="N278" s="137"/>
    </row>
    <row r="279">
      <c r="N279" s="137"/>
    </row>
    <row r="280">
      <c r="N280" s="137"/>
    </row>
    <row r="281">
      <c r="N281" s="137"/>
    </row>
    <row r="282">
      <c r="N282" s="137"/>
    </row>
    <row r="283">
      <c r="N283" s="137"/>
    </row>
    <row r="284">
      <c r="N284" s="137"/>
    </row>
    <row r="285">
      <c r="N285" s="137"/>
    </row>
    <row r="286">
      <c r="N286" s="137"/>
    </row>
    <row r="287">
      <c r="N287" s="137"/>
    </row>
    <row r="288">
      <c r="N288" s="137"/>
    </row>
    <row r="289">
      <c r="N289" s="137"/>
    </row>
    <row r="290">
      <c r="N290" s="137"/>
    </row>
    <row r="291">
      <c r="N291" s="137"/>
    </row>
    <row r="292">
      <c r="N292" s="137"/>
    </row>
    <row r="293">
      <c r="N293" s="137"/>
    </row>
    <row r="294">
      <c r="N294" s="137"/>
    </row>
    <row r="295">
      <c r="N295" s="137"/>
    </row>
    <row r="296">
      <c r="N296" s="137"/>
    </row>
    <row r="297">
      <c r="N297" s="137"/>
    </row>
    <row r="298">
      <c r="N298" s="137"/>
    </row>
    <row r="299">
      <c r="N299" s="137"/>
    </row>
    <row r="300">
      <c r="N300" s="137"/>
    </row>
    <row r="301">
      <c r="N301" s="137"/>
    </row>
    <row r="302">
      <c r="N302" s="137"/>
    </row>
    <row r="303">
      <c r="N303" s="137"/>
    </row>
    <row r="304">
      <c r="N304" s="137"/>
    </row>
    <row r="305">
      <c r="N305" s="137"/>
    </row>
    <row r="306">
      <c r="N306" s="137"/>
    </row>
    <row r="307">
      <c r="N307" s="137"/>
    </row>
    <row r="308">
      <c r="N308" s="137"/>
    </row>
    <row r="309">
      <c r="N309" s="137"/>
    </row>
    <row r="310">
      <c r="N310" s="137"/>
    </row>
    <row r="311">
      <c r="N311" s="137"/>
    </row>
    <row r="312">
      <c r="N312" s="137"/>
    </row>
    <row r="313">
      <c r="N313" s="137"/>
    </row>
    <row r="314">
      <c r="N314" s="137"/>
    </row>
    <row r="315">
      <c r="N315" s="137"/>
    </row>
    <row r="316">
      <c r="N316" s="137"/>
    </row>
    <row r="317">
      <c r="N317" s="137"/>
    </row>
    <row r="318">
      <c r="N318" s="137"/>
    </row>
    <row r="319">
      <c r="N319" s="137"/>
    </row>
    <row r="320">
      <c r="N320" s="137"/>
    </row>
    <row r="321">
      <c r="N321" s="137"/>
    </row>
    <row r="322">
      <c r="N322" s="137"/>
    </row>
    <row r="323">
      <c r="N323" s="137"/>
    </row>
    <row r="324">
      <c r="N324" s="137"/>
    </row>
    <row r="325">
      <c r="N325" s="137"/>
    </row>
    <row r="326">
      <c r="N326" s="137"/>
    </row>
    <row r="327">
      <c r="N327" s="137"/>
    </row>
    <row r="328">
      <c r="N328" s="137"/>
    </row>
    <row r="329">
      <c r="N329" s="137"/>
    </row>
    <row r="330">
      <c r="N330" s="137"/>
    </row>
    <row r="331">
      <c r="N331" s="137"/>
    </row>
    <row r="332">
      <c r="N332" s="137"/>
    </row>
    <row r="333">
      <c r="N333" s="137"/>
    </row>
    <row r="334">
      <c r="N334" s="137"/>
    </row>
    <row r="335">
      <c r="N335" s="137"/>
    </row>
    <row r="336">
      <c r="N336" s="137"/>
    </row>
    <row r="337">
      <c r="N337" s="137"/>
    </row>
    <row r="338">
      <c r="N338" s="137"/>
    </row>
    <row r="339">
      <c r="N339" s="137"/>
    </row>
    <row r="340">
      <c r="N340" s="137"/>
    </row>
    <row r="341">
      <c r="N341" s="137"/>
    </row>
    <row r="342">
      <c r="N342" s="137"/>
    </row>
    <row r="343">
      <c r="N343" s="137"/>
    </row>
    <row r="344">
      <c r="N344" s="137"/>
    </row>
    <row r="345">
      <c r="N345" s="137"/>
    </row>
    <row r="346">
      <c r="N346" s="137"/>
    </row>
    <row r="347">
      <c r="N347" s="137"/>
    </row>
    <row r="348">
      <c r="N348" s="137"/>
    </row>
    <row r="349">
      <c r="N349" s="137"/>
    </row>
    <row r="350">
      <c r="N350" s="137"/>
    </row>
    <row r="351">
      <c r="N351" s="137"/>
    </row>
    <row r="352">
      <c r="N352" s="137"/>
    </row>
    <row r="353">
      <c r="N353" s="137"/>
    </row>
    <row r="354">
      <c r="N354" s="137"/>
    </row>
    <row r="355">
      <c r="N355" s="137"/>
    </row>
    <row r="356">
      <c r="N356" s="137"/>
    </row>
    <row r="357">
      <c r="N357" s="137"/>
    </row>
    <row r="358">
      <c r="N358" s="137"/>
    </row>
    <row r="359">
      <c r="N359" s="137"/>
    </row>
    <row r="360">
      <c r="N360" s="137"/>
    </row>
    <row r="361">
      <c r="N361" s="137"/>
    </row>
    <row r="362">
      <c r="N362" s="137"/>
    </row>
    <row r="363">
      <c r="N363" s="137"/>
    </row>
    <row r="364">
      <c r="N364" s="137"/>
    </row>
    <row r="365">
      <c r="N365" s="137"/>
    </row>
    <row r="366">
      <c r="N366" s="137"/>
    </row>
    <row r="367">
      <c r="N367" s="137"/>
    </row>
    <row r="368">
      <c r="N368" s="137"/>
    </row>
    <row r="369">
      <c r="N369" s="137"/>
    </row>
    <row r="370">
      <c r="N370" s="137"/>
    </row>
    <row r="371">
      <c r="N371" s="137"/>
    </row>
    <row r="372">
      <c r="N372" s="137"/>
    </row>
    <row r="373">
      <c r="N373" s="137"/>
    </row>
    <row r="374">
      <c r="N374" s="137"/>
    </row>
    <row r="375">
      <c r="N375" s="137"/>
    </row>
    <row r="376">
      <c r="N376" s="137"/>
    </row>
    <row r="377">
      <c r="N377" s="137"/>
    </row>
    <row r="378">
      <c r="N378" s="137"/>
    </row>
    <row r="379">
      <c r="N379" s="137"/>
    </row>
    <row r="380">
      <c r="N380" s="137"/>
    </row>
    <row r="381">
      <c r="N381" s="137"/>
    </row>
    <row r="382">
      <c r="N382" s="137"/>
    </row>
    <row r="383">
      <c r="N383" s="137"/>
    </row>
    <row r="384">
      <c r="N384" s="137"/>
    </row>
    <row r="385">
      <c r="N385" s="137"/>
    </row>
    <row r="386">
      <c r="N386" s="137"/>
    </row>
    <row r="387">
      <c r="N387" s="137"/>
    </row>
    <row r="388">
      <c r="N388" s="137"/>
    </row>
    <row r="389">
      <c r="N389" s="137"/>
    </row>
    <row r="390">
      <c r="N390" s="137"/>
    </row>
    <row r="391">
      <c r="N391" s="137"/>
    </row>
    <row r="392">
      <c r="N392" s="137"/>
    </row>
    <row r="393">
      <c r="N393" s="137"/>
    </row>
    <row r="394">
      <c r="N394" s="137"/>
    </row>
    <row r="395">
      <c r="N395" s="137"/>
    </row>
    <row r="396">
      <c r="N396" s="137"/>
    </row>
    <row r="397">
      <c r="N397" s="137"/>
    </row>
    <row r="398">
      <c r="N398" s="137"/>
    </row>
    <row r="399">
      <c r="N399" s="137"/>
    </row>
    <row r="400">
      <c r="N400" s="137"/>
    </row>
    <row r="401">
      <c r="N401" s="137"/>
    </row>
    <row r="402">
      <c r="N402" s="137"/>
    </row>
    <row r="403">
      <c r="N403" s="137"/>
    </row>
    <row r="404">
      <c r="N404" s="137"/>
    </row>
    <row r="405">
      <c r="N405" s="137"/>
    </row>
    <row r="406">
      <c r="N406" s="137"/>
    </row>
    <row r="407">
      <c r="N407" s="137"/>
    </row>
    <row r="408">
      <c r="N408" s="137"/>
    </row>
    <row r="409">
      <c r="N409" s="137"/>
    </row>
    <row r="410">
      <c r="N410" s="137"/>
    </row>
    <row r="411">
      <c r="N411" s="137"/>
    </row>
    <row r="412">
      <c r="N412" s="137"/>
    </row>
    <row r="413">
      <c r="N413" s="137"/>
    </row>
    <row r="414">
      <c r="N414" s="137"/>
    </row>
    <row r="415">
      <c r="N415" s="137"/>
    </row>
    <row r="416">
      <c r="N416" s="137"/>
    </row>
    <row r="417">
      <c r="N417" s="137"/>
    </row>
    <row r="418">
      <c r="N418" s="137"/>
    </row>
    <row r="419">
      <c r="N419" s="137"/>
    </row>
    <row r="420">
      <c r="N420" s="137"/>
    </row>
    <row r="421">
      <c r="N421" s="137"/>
    </row>
    <row r="422">
      <c r="N422" s="137"/>
    </row>
    <row r="423">
      <c r="N423" s="137"/>
    </row>
    <row r="424">
      <c r="N424" s="137"/>
    </row>
    <row r="425">
      <c r="N425" s="137"/>
    </row>
    <row r="426">
      <c r="N426" s="137"/>
    </row>
    <row r="427">
      <c r="N427" s="137"/>
    </row>
    <row r="428">
      <c r="N428" s="137"/>
    </row>
    <row r="429">
      <c r="N429" s="137"/>
    </row>
    <row r="430">
      <c r="N430" s="137"/>
    </row>
    <row r="431">
      <c r="N431" s="137"/>
    </row>
    <row r="432">
      <c r="N432" s="137"/>
    </row>
    <row r="433">
      <c r="N433" s="137"/>
    </row>
    <row r="434">
      <c r="N434" s="137"/>
    </row>
    <row r="435">
      <c r="N435" s="137"/>
    </row>
    <row r="436">
      <c r="N436" s="137"/>
    </row>
    <row r="437">
      <c r="N437" s="137"/>
    </row>
    <row r="438">
      <c r="N438" s="137"/>
    </row>
    <row r="439">
      <c r="N439" s="137"/>
    </row>
    <row r="440">
      <c r="N440" s="137"/>
    </row>
    <row r="441">
      <c r="N441" s="137"/>
    </row>
    <row r="442">
      <c r="N442" s="137"/>
    </row>
    <row r="443">
      <c r="N443" s="137"/>
    </row>
    <row r="444">
      <c r="N444" s="137"/>
    </row>
    <row r="445">
      <c r="N445" s="137"/>
    </row>
    <row r="446">
      <c r="N446" s="137"/>
    </row>
    <row r="447">
      <c r="N447" s="137"/>
    </row>
    <row r="448">
      <c r="N448" s="137"/>
    </row>
    <row r="449">
      <c r="N449" s="137"/>
    </row>
    <row r="450">
      <c r="N450" s="137"/>
    </row>
    <row r="451">
      <c r="N451" s="137"/>
    </row>
    <row r="452">
      <c r="N452" s="137"/>
    </row>
    <row r="453">
      <c r="N453" s="137"/>
    </row>
    <row r="454">
      <c r="N454" s="137"/>
    </row>
    <row r="455">
      <c r="N455" s="137"/>
    </row>
    <row r="456">
      <c r="N456" s="137"/>
    </row>
    <row r="457">
      <c r="N457" s="137"/>
    </row>
    <row r="458">
      <c r="N458" s="137"/>
    </row>
    <row r="459">
      <c r="N459" s="137"/>
    </row>
    <row r="460">
      <c r="N460" s="137"/>
    </row>
    <row r="461">
      <c r="N461" s="137"/>
    </row>
    <row r="462">
      <c r="N462" s="137"/>
    </row>
    <row r="463">
      <c r="N463" s="137"/>
    </row>
    <row r="464">
      <c r="N464" s="137"/>
    </row>
    <row r="465">
      <c r="N465" s="137"/>
    </row>
    <row r="466">
      <c r="N466" s="137"/>
    </row>
    <row r="467">
      <c r="N467" s="137"/>
    </row>
    <row r="468">
      <c r="N468" s="137"/>
    </row>
    <row r="469">
      <c r="N469" s="137"/>
    </row>
    <row r="470">
      <c r="N470" s="137"/>
    </row>
    <row r="471">
      <c r="N471" s="137"/>
    </row>
    <row r="472">
      <c r="N472" s="137"/>
    </row>
    <row r="473">
      <c r="N473" s="137"/>
    </row>
    <row r="474">
      <c r="N474" s="137"/>
    </row>
    <row r="475">
      <c r="N475" s="137"/>
    </row>
    <row r="476">
      <c r="N476" s="137"/>
    </row>
    <row r="477">
      <c r="N477" s="137"/>
    </row>
    <row r="478">
      <c r="N478" s="137"/>
    </row>
    <row r="479">
      <c r="N479" s="137"/>
    </row>
    <row r="480">
      <c r="N480" s="137"/>
    </row>
    <row r="481">
      <c r="N481" s="137"/>
    </row>
    <row r="482">
      <c r="N482" s="137"/>
    </row>
    <row r="483">
      <c r="N483" s="137"/>
    </row>
    <row r="484">
      <c r="N484" s="137"/>
    </row>
    <row r="485">
      <c r="N485" s="137"/>
    </row>
    <row r="486">
      <c r="N486" s="137"/>
    </row>
    <row r="487">
      <c r="N487" s="137"/>
    </row>
    <row r="488">
      <c r="N488" s="137"/>
    </row>
    <row r="489">
      <c r="N489" s="137"/>
    </row>
    <row r="490">
      <c r="N490" s="137"/>
    </row>
    <row r="491">
      <c r="N491" s="137"/>
    </row>
    <row r="492">
      <c r="N492" s="137"/>
    </row>
    <row r="493">
      <c r="N493" s="137"/>
    </row>
    <row r="494">
      <c r="N494" s="137"/>
    </row>
    <row r="495">
      <c r="N495" s="137"/>
    </row>
    <row r="496">
      <c r="N496" s="137"/>
    </row>
    <row r="497">
      <c r="N497" s="137"/>
    </row>
    <row r="498">
      <c r="N498" s="137"/>
    </row>
    <row r="499">
      <c r="N499" s="137"/>
    </row>
    <row r="500">
      <c r="N500" s="137"/>
    </row>
    <row r="501">
      <c r="N501" s="137"/>
    </row>
    <row r="502">
      <c r="N502" s="137"/>
    </row>
    <row r="503">
      <c r="N503" s="137"/>
    </row>
    <row r="504">
      <c r="N504" s="137"/>
    </row>
    <row r="505">
      <c r="N505" s="137"/>
    </row>
    <row r="506">
      <c r="N506" s="137"/>
    </row>
    <row r="507">
      <c r="N507" s="137"/>
    </row>
    <row r="508">
      <c r="N508" s="137"/>
    </row>
    <row r="509">
      <c r="N509" s="137"/>
    </row>
    <row r="510">
      <c r="N510" s="137"/>
    </row>
    <row r="511">
      <c r="N511" s="137"/>
    </row>
    <row r="512">
      <c r="N512" s="137"/>
    </row>
    <row r="513">
      <c r="N513" s="137"/>
    </row>
    <row r="514">
      <c r="N514" s="137"/>
    </row>
    <row r="515">
      <c r="N515" s="137"/>
    </row>
    <row r="516">
      <c r="N516" s="137"/>
    </row>
    <row r="517">
      <c r="N517" s="137"/>
    </row>
    <row r="518">
      <c r="N518" s="137"/>
    </row>
    <row r="519">
      <c r="N519" s="137"/>
    </row>
    <row r="520">
      <c r="N520" s="137"/>
    </row>
    <row r="521">
      <c r="N521" s="137"/>
    </row>
    <row r="522">
      <c r="N522" s="137"/>
    </row>
    <row r="523">
      <c r="N523" s="137"/>
    </row>
    <row r="524">
      <c r="N524" s="137"/>
    </row>
    <row r="525">
      <c r="N525" s="137"/>
    </row>
    <row r="526">
      <c r="N526" s="137"/>
    </row>
    <row r="527">
      <c r="N527" s="137"/>
    </row>
    <row r="528">
      <c r="N528" s="137"/>
    </row>
    <row r="529">
      <c r="N529" s="137"/>
    </row>
    <row r="530">
      <c r="N530" s="137"/>
    </row>
    <row r="531">
      <c r="N531" s="137"/>
    </row>
    <row r="532">
      <c r="N532" s="137"/>
    </row>
    <row r="533">
      <c r="N533" s="137"/>
    </row>
    <row r="534">
      <c r="N534" s="137"/>
    </row>
    <row r="535">
      <c r="N535" s="137"/>
    </row>
    <row r="536">
      <c r="N536" s="137"/>
    </row>
    <row r="537">
      <c r="N537" s="137"/>
    </row>
    <row r="538">
      <c r="N538" s="137"/>
    </row>
    <row r="539">
      <c r="N539" s="137"/>
    </row>
    <row r="540">
      <c r="N540" s="137"/>
    </row>
    <row r="541">
      <c r="N541" s="137"/>
    </row>
    <row r="542">
      <c r="N542" s="137"/>
    </row>
    <row r="543">
      <c r="N543" s="137"/>
    </row>
    <row r="544">
      <c r="N544" s="137"/>
    </row>
    <row r="545">
      <c r="N545" s="137"/>
    </row>
    <row r="546">
      <c r="N546" s="137"/>
    </row>
    <row r="547">
      <c r="N547" s="137"/>
    </row>
    <row r="548">
      <c r="N548" s="137"/>
    </row>
    <row r="549">
      <c r="N549" s="137"/>
    </row>
    <row r="550">
      <c r="N550" s="137"/>
    </row>
    <row r="551">
      <c r="N551" s="137"/>
    </row>
    <row r="552">
      <c r="N552" s="137"/>
    </row>
    <row r="553">
      <c r="N553" s="137"/>
    </row>
    <row r="554">
      <c r="N554" s="137"/>
    </row>
    <row r="555">
      <c r="N555" s="137"/>
    </row>
    <row r="556">
      <c r="N556" s="137"/>
    </row>
    <row r="557">
      <c r="N557" s="137"/>
    </row>
    <row r="558">
      <c r="N558" s="137"/>
    </row>
    <row r="559">
      <c r="N559" s="137"/>
    </row>
    <row r="560">
      <c r="N560" s="137"/>
    </row>
    <row r="561">
      <c r="N561" s="137"/>
    </row>
    <row r="562">
      <c r="N562" s="137"/>
    </row>
    <row r="563">
      <c r="N563" s="137"/>
    </row>
    <row r="564">
      <c r="N564" s="137"/>
    </row>
    <row r="565">
      <c r="N565" s="137"/>
    </row>
    <row r="566">
      <c r="N566" s="137"/>
    </row>
    <row r="567">
      <c r="N567" s="137"/>
    </row>
    <row r="568">
      <c r="N568" s="137"/>
    </row>
    <row r="569">
      <c r="N569" s="137"/>
    </row>
    <row r="570">
      <c r="N570" s="137"/>
    </row>
    <row r="571">
      <c r="N571" s="137"/>
    </row>
    <row r="572">
      <c r="N572" s="137"/>
    </row>
    <row r="573">
      <c r="N573" s="137"/>
    </row>
    <row r="574">
      <c r="N574" s="137"/>
    </row>
    <row r="575">
      <c r="N575" s="137"/>
    </row>
    <row r="576">
      <c r="N576" s="137"/>
    </row>
    <row r="577">
      <c r="N577" s="137"/>
    </row>
    <row r="578">
      <c r="N578" s="137"/>
    </row>
    <row r="579">
      <c r="N579" s="137"/>
    </row>
    <row r="580">
      <c r="N580" s="137"/>
    </row>
    <row r="581">
      <c r="N581" s="137"/>
    </row>
    <row r="582">
      <c r="N582" s="137"/>
    </row>
    <row r="583">
      <c r="N583" s="137"/>
    </row>
    <row r="584">
      <c r="N584" s="137"/>
    </row>
    <row r="585">
      <c r="N585" s="137"/>
    </row>
    <row r="586">
      <c r="N586" s="137"/>
    </row>
    <row r="587">
      <c r="N587" s="137"/>
    </row>
    <row r="588">
      <c r="N588" s="137"/>
    </row>
    <row r="589">
      <c r="N589" s="137"/>
    </row>
    <row r="590">
      <c r="N590" s="137"/>
    </row>
    <row r="591">
      <c r="N591" s="137"/>
    </row>
    <row r="592">
      <c r="N592" s="137"/>
    </row>
    <row r="593">
      <c r="N593" s="137"/>
    </row>
    <row r="594">
      <c r="N594" s="137"/>
    </row>
    <row r="595">
      <c r="N595" s="137"/>
    </row>
    <row r="596">
      <c r="N596" s="137"/>
    </row>
    <row r="597">
      <c r="N597" s="137"/>
    </row>
    <row r="598">
      <c r="N598" s="137"/>
    </row>
    <row r="599">
      <c r="N599" s="137"/>
    </row>
    <row r="600">
      <c r="N600" s="137"/>
    </row>
    <row r="601">
      <c r="N601" s="137"/>
    </row>
    <row r="602">
      <c r="N602" s="137"/>
    </row>
    <row r="603">
      <c r="N603" s="137"/>
    </row>
    <row r="604">
      <c r="N604" s="137"/>
    </row>
    <row r="605">
      <c r="N605" s="137"/>
    </row>
    <row r="606">
      <c r="N606" s="137"/>
    </row>
    <row r="607">
      <c r="N607" s="137"/>
    </row>
    <row r="608">
      <c r="N608" s="137"/>
    </row>
    <row r="609">
      <c r="N609" s="137"/>
    </row>
    <row r="610">
      <c r="N610" s="137"/>
    </row>
    <row r="611">
      <c r="N611" s="137"/>
    </row>
    <row r="612">
      <c r="N612" s="137"/>
    </row>
    <row r="613">
      <c r="N613" s="137"/>
    </row>
    <row r="614">
      <c r="N614" s="137"/>
    </row>
    <row r="615">
      <c r="N615" s="137"/>
    </row>
    <row r="616">
      <c r="N616" s="137"/>
    </row>
    <row r="617">
      <c r="N617" s="137"/>
    </row>
    <row r="618">
      <c r="N618" s="137"/>
    </row>
    <row r="619">
      <c r="N619" s="137"/>
    </row>
    <row r="620">
      <c r="N620" s="137"/>
    </row>
    <row r="621">
      <c r="N621" s="137"/>
    </row>
    <row r="622">
      <c r="N622" s="137"/>
    </row>
    <row r="623">
      <c r="N623" s="137"/>
    </row>
    <row r="624">
      <c r="N624" s="137"/>
    </row>
    <row r="625">
      <c r="N625" s="137"/>
    </row>
    <row r="626">
      <c r="N626" s="137"/>
    </row>
    <row r="627">
      <c r="N627" s="137"/>
    </row>
    <row r="628">
      <c r="N628" s="137"/>
    </row>
    <row r="629">
      <c r="N629" s="137"/>
    </row>
    <row r="630">
      <c r="N630" s="137"/>
    </row>
    <row r="631">
      <c r="N631" s="137"/>
    </row>
    <row r="632">
      <c r="N632" s="137"/>
    </row>
    <row r="633">
      <c r="N633" s="137"/>
    </row>
    <row r="634">
      <c r="N634" s="137"/>
    </row>
    <row r="635">
      <c r="N635" s="137"/>
    </row>
    <row r="636">
      <c r="N636" s="137"/>
    </row>
    <row r="637">
      <c r="N637" s="137"/>
    </row>
    <row r="638">
      <c r="N638" s="137"/>
    </row>
    <row r="639">
      <c r="N639" s="137"/>
    </row>
    <row r="640">
      <c r="N640" s="137"/>
    </row>
    <row r="641">
      <c r="N641" s="137"/>
    </row>
    <row r="642">
      <c r="N642" s="137"/>
    </row>
    <row r="643">
      <c r="N643" s="137"/>
    </row>
    <row r="644">
      <c r="N644" s="137"/>
    </row>
    <row r="645">
      <c r="N645" s="137"/>
    </row>
    <row r="646">
      <c r="N646" s="137"/>
    </row>
    <row r="647">
      <c r="N647" s="137"/>
    </row>
    <row r="648">
      <c r="N648" s="137"/>
    </row>
    <row r="649">
      <c r="N649" s="137"/>
    </row>
    <row r="650">
      <c r="N650" s="137"/>
    </row>
    <row r="651">
      <c r="N651" s="137"/>
    </row>
    <row r="652">
      <c r="N652" s="137"/>
    </row>
    <row r="653">
      <c r="N653" s="137"/>
    </row>
    <row r="654">
      <c r="N654" s="137"/>
    </row>
    <row r="655">
      <c r="N655" s="137"/>
    </row>
    <row r="656">
      <c r="N656" s="137"/>
    </row>
    <row r="657">
      <c r="N657" s="137"/>
    </row>
    <row r="658">
      <c r="N658" s="137"/>
    </row>
    <row r="659">
      <c r="N659" s="137"/>
    </row>
    <row r="660">
      <c r="N660" s="137"/>
    </row>
    <row r="661">
      <c r="N661" s="137"/>
    </row>
    <row r="662">
      <c r="N662" s="137"/>
    </row>
    <row r="663">
      <c r="N663" s="137"/>
    </row>
    <row r="664">
      <c r="N664" s="137"/>
    </row>
    <row r="665">
      <c r="N665" s="137"/>
    </row>
    <row r="666">
      <c r="N666" s="137"/>
    </row>
    <row r="667">
      <c r="N667" s="137"/>
    </row>
    <row r="668">
      <c r="N668" s="137"/>
    </row>
    <row r="669">
      <c r="N669" s="137"/>
    </row>
    <row r="670">
      <c r="N670" s="137"/>
    </row>
    <row r="671">
      <c r="N671" s="137"/>
    </row>
    <row r="672">
      <c r="N672" s="137"/>
    </row>
    <row r="673">
      <c r="N673" s="137"/>
    </row>
    <row r="674">
      <c r="N674" s="137"/>
    </row>
    <row r="675">
      <c r="N675" s="137"/>
    </row>
    <row r="676">
      <c r="N676" s="137"/>
    </row>
    <row r="677">
      <c r="N677" s="137"/>
    </row>
    <row r="678">
      <c r="N678" s="137"/>
    </row>
    <row r="679">
      <c r="N679" s="137"/>
    </row>
    <row r="680">
      <c r="N680" s="137"/>
    </row>
    <row r="681">
      <c r="N681" s="137"/>
    </row>
    <row r="682">
      <c r="N682" s="137"/>
    </row>
    <row r="683">
      <c r="N683" s="137"/>
    </row>
    <row r="684">
      <c r="N684" s="137"/>
    </row>
    <row r="685">
      <c r="N685" s="137"/>
    </row>
    <row r="686">
      <c r="N686" s="137"/>
    </row>
    <row r="687">
      <c r="N687" s="137"/>
    </row>
    <row r="688">
      <c r="N688" s="137"/>
    </row>
    <row r="689">
      <c r="N689" s="137"/>
    </row>
    <row r="690">
      <c r="N690" s="137"/>
    </row>
    <row r="691">
      <c r="N691" s="137"/>
    </row>
    <row r="692">
      <c r="N692" s="137"/>
    </row>
    <row r="693">
      <c r="N693" s="137"/>
    </row>
    <row r="694">
      <c r="N694" s="137"/>
    </row>
    <row r="695">
      <c r="N695" s="137"/>
    </row>
    <row r="696">
      <c r="N696" s="137"/>
    </row>
    <row r="697">
      <c r="N697" s="137"/>
    </row>
    <row r="698">
      <c r="N698" s="137"/>
    </row>
    <row r="699">
      <c r="N699" s="137"/>
    </row>
    <row r="700">
      <c r="N700" s="137"/>
    </row>
    <row r="701">
      <c r="N701" s="137"/>
    </row>
    <row r="702">
      <c r="N702" s="137"/>
    </row>
    <row r="703">
      <c r="N703" s="137"/>
    </row>
    <row r="704">
      <c r="N704" s="137"/>
    </row>
    <row r="705">
      <c r="N705" s="137"/>
    </row>
    <row r="706">
      <c r="N706" s="137"/>
    </row>
    <row r="707">
      <c r="N707" s="137"/>
    </row>
    <row r="708">
      <c r="N708" s="137"/>
    </row>
    <row r="709">
      <c r="N709" s="137"/>
    </row>
    <row r="710">
      <c r="N710" s="137"/>
    </row>
    <row r="711">
      <c r="N711" s="137"/>
    </row>
    <row r="712">
      <c r="N712" s="137"/>
    </row>
    <row r="713">
      <c r="N713" s="137"/>
    </row>
    <row r="714">
      <c r="N714" s="137"/>
    </row>
    <row r="715">
      <c r="N715" s="137"/>
    </row>
    <row r="716">
      <c r="N716" s="137"/>
    </row>
    <row r="717">
      <c r="N717" s="137"/>
    </row>
    <row r="718">
      <c r="N718" s="137"/>
    </row>
    <row r="719">
      <c r="N719" s="137"/>
    </row>
    <row r="720">
      <c r="N720" s="137"/>
    </row>
    <row r="721">
      <c r="N721" s="137"/>
    </row>
    <row r="722">
      <c r="N722" s="137"/>
    </row>
    <row r="723">
      <c r="N723" s="137"/>
    </row>
    <row r="724">
      <c r="N724" s="137"/>
    </row>
    <row r="725">
      <c r="N725" s="137"/>
    </row>
    <row r="726">
      <c r="N726" s="137"/>
    </row>
    <row r="727">
      <c r="N727" s="137"/>
    </row>
    <row r="728">
      <c r="N728" s="137"/>
    </row>
    <row r="729">
      <c r="N729" s="137"/>
    </row>
    <row r="730">
      <c r="N730" s="137"/>
    </row>
    <row r="731">
      <c r="N731" s="137"/>
    </row>
    <row r="732">
      <c r="N732" s="137"/>
    </row>
    <row r="733">
      <c r="N733" s="137"/>
    </row>
    <row r="734">
      <c r="N734" s="137"/>
    </row>
    <row r="735">
      <c r="N735" s="137"/>
    </row>
    <row r="736">
      <c r="N736" s="137"/>
    </row>
    <row r="737">
      <c r="N737" s="137"/>
    </row>
    <row r="738">
      <c r="N738" s="137"/>
    </row>
    <row r="739">
      <c r="N739" s="137"/>
    </row>
    <row r="740">
      <c r="N740" s="137"/>
    </row>
    <row r="741">
      <c r="N741" s="137"/>
    </row>
    <row r="742">
      <c r="N742" s="137"/>
    </row>
    <row r="743">
      <c r="N743" s="137"/>
    </row>
    <row r="744">
      <c r="N744" s="137"/>
    </row>
    <row r="745">
      <c r="N745" s="137"/>
    </row>
    <row r="746">
      <c r="N746" s="137"/>
    </row>
    <row r="747">
      <c r="N747" s="137"/>
    </row>
    <row r="748">
      <c r="N748" s="137"/>
    </row>
    <row r="749">
      <c r="N749" s="137"/>
    </row>
    <row r="750">
      <c r="N750" s="137"/>
    </row>
    <row r="751">
      <c r="N751" s="137"/>
    </row>
    <row r="752">
      <c r="N752" s="137"/>
    </row>
    <row r="753">
      <c r="N753" s="137"/>
    </row>
    <row r="754">
      <c r="N754" s="137"/>
    </row>
    <row r="755">
      <c r="N755" s="137"/>
    </row>
    <row r="756">
      <c r="N756" s="137"/>
    </row>
    <row r="757">
      <c r="N757" s="137"/>
    </row>
    <row r="758">
      <c r="N758" s="137"/>
    </row>
    <row r="759">
      <c r="N759" s="137"/>
    </row>
    <row r="760">
      <c r="N760" s="137"/>
    </row>
    <row r="761">
      <c r="N761" s="137"/>
    </row>
    <row r="762">
      <c r="N762" s="137"/>
    </row>
    <row r="763">
      <c r="N763" s="137"/>
    </row>
    <row r="764">
      <c r="N764" s="137"/>
    </row>
    <row r="765">
      <c r="N765" s="137"/>
    </row>
    <row r="766">
      <c r="N766" s="137"/>
    </row>
    <row r="767">
      <c r="N767" s="137"/>
    </row>
    <row r="768">
      <c r="N768" s="137"/>
    </row>
    <row r="769">
      <c r="N769" s="137"/>
    </row>
    <row r="770">
      <c r="N770" s="137"/>
    </row>
    <row r="771">
      <c r="N771" s="137"/>
    </row>
    <row r="772">
      <c r="N772" s="137"/>
    </row>
    <row r="773">
      <c r="N773" s="137"/>
    </row>
    <row r="774">
      <c r="N774" s="137"/>
    </row>
    <row r="775">
      <c r="N775" s="137"/>
    </row>
    <row r="776">
      <c r="N776" s="137"/>
    </row>
    <row r="777">
      <c r="N777" s="137"/>
    </row>
    <row r="778">
      <c r="N778" s="137"/>
    </row>
    <row r="779">
      <c r="N779" s="137"/>
    </row>
    <row r="780">
      <c r="N780" s="137"/>
    </row>
    <row r="781">
      <c r="N781" s="137"/>
    </row>
    <row r="782">
      <c r="N782" s="137"/>
    </row>
    <row r="783">
      <c r="N783" s="137"/>
    </row>
    <row r="784">
      <c r="N784" s="137"/>
    </row>
    <row r="785">
      <c r="N785" s="137"/>
    </row>
    <row r="786">
      <c r="N786" s="137"/>
    </row>
    <row r="787">
      <c r="N787" s="137"/>
    </row>
    <row r="788">
      <c r="N788" s="137"/>
    </row>
    <row r="789">
      <c r="N789" s="137"/>
    </row>
    <row r="790">
      <c r="N790" s="137"/>
    </row>
    <row r="791">
      <c r="N791" s="137"/>
    </row>
    <row r="792">
      <c r="N792" s="137"/>
    </row>
    <row r="793">
      <c r="N793" s="137"/>
    </row>
    <row r="794">
      <c r="N794" s="137"/>
    </row>
    <row r="795">
      <c r="N795" s="137"/>
    </row>
    <row r="796">
      <c r="N796" s="137"/>
    </row>
    <row r="797">
      <c r="N797" s="137"/>
    </row>
    <row r="798">
      <c r="N798" s="137"/>
    </row>
    <row r="799">
      <c r="N799" s="137"/>
    </row>
    <row r="800">
      <c r="N800" s="137"/>
    </row>
    <row r="801">
      <c r="N801" s="137"/>
    </row>
    <row r="802">
      <c r="N802" s="137"/>
    </row>
    <row r="803">
      <c r="N803" s="137"/>
    </row>
    <row r="804">
      <c r="N804" s="137"/>
    </row>
    <row r="805">
      <c r="N805" s="137"/>
    </row>
    <row r="806">
      <c r="N806" s="137"/>
    </row>
    <row r="807">
      <c r="N807" s="137"/>
    </row>
    <row r="808">
      <c r="N808" s="137"/>
    </row>
    <row r="809">
      <c r="N809" s="137"/>
    </row>
    <row r="810">
      <c r="N810" s="137"/>
    </row>
    <row r="811">
      <c r="N811" s="137"/>
    </row>
    <row r="812">
      <c r="N812" s="137"/>
    </row>
    <row r="813">
      <c r="N813" s="137"/>
    </row>
    <row r="814">
      <c r="N814" s="137"/>
    </row>
    <row r="815">
      <c r="N815" s="137"/>
    </row>
    <row r="816">
      <c r="N816" s="137"/>
    </row>
    <row r="817">
      <c r="N817" s="137"/>
    </row>
    <row r="818">
      <c r="N818" s="137"/>
    </row>
    <row r="819">
      <c r="N819" s="137"/>
    </row>
    <row r="820">
      <c r="N820" s="137"/>
    </row>
    <row r="821">
      <c r="N821" s="137"/>
    </row>
    <row r="822">
      <c r="N822" s="137"/>
    </row>
    <row r="823">
      <c r="N823" s="137"/>
    </row>
    <row r="824">
      <c r="N824" s="137"/>
    </row>
    <row r="825">
      <c r="N825" s="137"/>
    </row>
    <row r="826">
      <c r="N826" s="137"/>
    </row>
    <row r="827">
      <c r="N827" s="137"/>
    </row>
    <row r="828">
      <c r="N828" s="137"/>
    </row>
    <row r="829">
      <c r="N829" s="137"/>
    </row>
    <row r="830">
      <c r="N830" s="137"/>
    </row>
    <row r="831">
      <c r="N831" s="137"/>
    </row>
    <row r="832">
      <c r="N832" s="137"/>
    </row>
    <row r="833">
      <c r="N833" s="137"/>
    </row>
    <row r="834">
      <c r="N834" s="137"/>
    </row>
    <row r="835">
      <c r="N835" s="137"/>
    </row>
    <row r="836">
      <c r="N836" s="137"/>
    </row>
    <row r="837">
      <c r="N837" s="137"/>
    </row>
    <row r="838">
      <c r="N838" s="137"/>
    </row>
    <row r="839">
      <c r="N839" s="137"/>
    </row>
    <row r="840">
      <c r="N840" s="137"/>
    </row>
    <row r="841">
      <c r="N841" s="137"/>
    </row>
    <row r="842">
      <c r="N842" s="137"/>
    </row>
    <row r="843">
      <c r="N843" s="137"/>
    </row>
    <row r="844">
      <c r="N844" s="137"/>
    </row>
    <row r="845">
      <c r="N845" s="137"/>
    </row>
    <row r="846">
      <c r="N846" s="137"/>
    </row>
    <row r="847">
      <c r="N847" s="137"/>
    </row>
    <row r="848">
      <c r="N848" s="137"/>
    </row>
    <row r="849">
      <c r="N849" s="137"/>
    </row>
    <row r="850">
      <c r="N850" s="137"/>
    </row>
    <row r="851">
      <c r="N851" s="137"/>
    </row>
    <row r="852">
      <c r="N852" s="137"/>
    </row>
    <row r="853">
      <c r="N853" s="137"/>
    </row>
    <row r="854">
      <c r="N854" s="137"/>
    </row>
    <row r="855">
      <c r="N855" s="137"/>
    </row>
    <row r="856">
      <c r="N856" s="137"/>
    </row>
    <row r="857">
      <c r="N857" s="137"/>
    </row>
    <row r="858">
      <c r="N858" s="137"/>
    </row>
    <row r="859">
      <c r="N859" s="137"/>
    </row>
    <row r="860">
      <c r="N860" s="137"/>
    </row>
    <row r="861">
      <c r="N861" s="137"/>
    </row>
    <row r="862">
      <c r="N862" s="137"/>
    </row>
    <row r="863">
      <c r="N863" s="137"/>
    </row>
    <row r="864">
      <c r="N864" s="137"/>
    </row>
    <row r="865">
      <c r="N865" s="137"/>
    </row>
    <row r="866">
      <c r="N866" s="137"/>
    </row>
    <row r="867">
      <c r="N867" s="137"/>
    </row>
    <row r="868">
      <c r="N868" s="137"/>
    </row>
    <row r="869">
      <c r="N869" s="137"/>
    </row>
    <row r="870">
      <c r="N870" s="137"/>
    </row>
    <row r="871">
      <c r="N871" s="137"/>
    </row>
    <row r="872">
      <c r="N872" s="137"/>
    </row>
    <row r="873">
      <c r="N873" s="137"/>
    </row>
    <row r="874">
      <c r="N874" s="137"/>
    </row>
    <row r="875">
      <c r="N875" s="137"/>
    </row>
    <row r="876">
      <c r="N876" s="137"/>
    </row>
    <row r="877">
      <c r="N877" s="137"/>
    </row>
    <row r="878">
      <c r="N878" s="137"/>
    </row>
    <row r="879">
      <c r="N879" s="137"/>
    </row>
    <row r="880">
      <c r="N880" s="137"/>
    </row>
    <row r="881">
      <c r="N881" s="137"/>
    </row>
    <row r="882">
      <c r="N882" s="137"/>
    </row>
    <row r="883">
      <c r="N883" s="137"/>
    </row>
    <row r="884">
      <c r="N884" s="137"/>
    </row>
    <row r="885">
      <c r="N885" s="137"/>
    </row>
    <row r="886">
      <c r="N886" s="137"/>
    </row>
    <row r="887">
      <c r="N887" s="137"/>
    </row>
    <row r="888">
      <c r="N888" s="137"/>
    </row>
    <row r="889">
      <c r="N889" s="137"/>
    </row>
    <row r="890">
      <c r="N890" s="137"/>
    </row>
    <row r="891">
      <c r="N891" s="137"/>
    </row>
    <row r="892">
      <c r="N892" s="137"/>
    </row>
    <row r="893">
      <c r="N893" s="137"/>
    </row>
    <row r="894">
      <c r="N894" s="137"/>
    </row>
    <row r="895">
      <c r="N895" s="137"/>
    </row>
    <row r="896">
      <c r="N896" s="137"/>
    </row>
    <row r="897">
      <c r="N897" s="137"/>
    </row>
    <row r="898">
      <c r="N898" s="137"/>
    </row>
    <row r="899">
      <c r="N899" s="137"/>
    </row>
    <row r="900">
      <c r="N900" s="137"/>
    </row>
    <row r="901">
      <c r="N901" s="137"/>
    </row>
    <row r="902">
      <c r="N902" s="137"/>
    </row>
    <row r="903">
      <c r="N903" s="137"/>
    </row>
    <row r="904">
      <c r="N904" s="137"/>
    </row>
    <row r="905">
      <c r="N905" s="137"/>
    </row>
    <row r="906">
      <c r="N906" s="137"/>
    </row>
    <row r="907">
      <c r="N907" s="137"/>
    </row>
    <row r="908">
      <c r="N908" s="137"/>
    </row>
    <row r="909">
      <c r="N909" s="137"/>
    </row>
    <row r="910">
      <c r="N910" s="137"/>
    </row>
    <row r="911">
      <c r="N911" s="137"/>
    </row>
    <row r="912">
      <c r="N912" s="137"/>
    </row>
    <row r="913">
      <c r="N913" s="137"/>
    </row>
    <row r="914">
      <c r="N914" s="137"/>
    </row>
    <row r="915">
      <c r="N915" s="137"/>
    </row>
    <row r="916">
      <c r="N916" s="137"/>
    </row>
    <row r="917">
      <c r="N917" s="137"/>
    </row>
    <row r="918">
      <c r="N918" s="137"/>
    </row>
    <row r="919">
      <c r="N919" s="137"/>
    </row>
    <row r="920">
      <c r="N920" s="137"/>
    </row>
    <row r="921">
      <c r="N921" s="137"/>
    </row>
    <row r="922">
      <c r="N922" s="137"/>
    </row>
    <row r="923">
      <c r="N923" s="137"/>
    </row>
    <row r="924">
      <c r="N924" s="137"/>
    </row>
    <row r="925">
      <c r="N925" s="137"/>
    </row>
    <row r="926">
      <c r="N926" s="137"/>
    </row>
    <row r="927">
      <c r="N927" s="137"/>
    </row>
    <row r="928">
      <c r="N928" s="137"/>
    </row>
    <row r="929">
      <c r="N929" s="137"/>
    </row>
    <row r="930">
      <c r="N930" s="137"/>
    </row>
    <row r="931">
      <c r="N931" s="137"/>
    </row>
    <row r="932">
      <c r="N932" s="137"/>
    </row>
    <row r="933">
      <c r="N933" s="137"/>
    </row>
    <row r="934">
      <c r="N934" s="137"/>
    </row>
    <row r="935">
      <c r="N935" s="137"/>
    </row>
    <row r="936">
      <c r="N936" s="137"/>
    </row>
    <row r="937">
      <c r="N937" s="137"/>
    </row>
    <row r="938">
      <c r="N938" s="137"/>
    </row>
    <row r="939">
      <c r="N939" s="137"/>
    </row>
    <row r="940">
      <c r="N940" s="137"/>
    </row>
    <row r="941">
      <c r="N941" s="137"/>
    </row>
    <row r="942">
      <c r="N942" s="137"/>
    </row>
    <row r="943">
      <c r="N943" s="137"/>
    </row>
    <row r="944">
      <c r="N944" s="137"/>
    </row>
    <row r="945">
      <c r="N945" s="137"/>
    </row>
    <row r="946">
      <c r="N946" s="137"/>
    </row>
    <row r="947">
      <c r="N947" s="137"/>
    </row>
    <row r="948">
      <c r="N948" s="137"/>
    </row>
    <row r="949">
      <c r="N949" s="137"/>
    </row>
    <row r="950">
      <c r="N950" s="137"/>
    </row>
    <row r="951">
      <c r="N951" s="137"/>
    </row>
    <row r="952">
      <c r="N952" s="137"/>
    </row>
    <row r="953">
      <c r="N953" s="137"/>
    </row>
    <row r="954">
      <c r="N954" s="137"/>
    </row>
    <row r="955">
      <c r="N955" s="137"/>
    </row>
    <row r="956">
      <c r="N956" s="137"/>
    </row>
    <row r="957">
      <c r="N957" s="137"/>
    </row>
    <row r="958">
      <c r="N958" s="137"/>
    </row>
    <row r="959">
      <c r="N959" s="137"/>
    </row>
    <row r="960">
      <c r="N960" s="137"/>
    </row>
    <row r="961">
      <c r="N961" s="137"/>
    </row>
    <row r="962">
      <c r="N962" s="137"/>
    </row>
    <row r="963">
      <c r="N963" s="137"/>
    </row>
    <row r="964">
      <c r="N964" s="137"/>
    </row>
    <row r="965">
      <c r="N965" s="137"/>
    </row>
    <row r="966">
      <c r="N966" s="137"/>
    </row>
    <row r="967">
      <c r="N967" s="137"/>
    </row>
    <row r="968">
      <c r="N968" s="137"/>
    </row>
    <row r="969">
      <c r="N969" s="137"/>
    </row>
    <row r="970">
      <c r="N970" s="137"/>
    </row>
    <row r="971">
      <c r="N971" s="137"/>
    </row>
    <row r="972">
      <c r="N972" s="137"/>
    </row>
    <row r="973">
      <c r="N973" s="137"/>
    </row>
    <row r="974">
      <c r="N974" s="137"/>
    </row>
    <row r="975">
      <c r="N975" s="137"/>
    </row>
    <row r="976">
      <c r="N976" s="137"/>
    </row>
    <row r="977">
      <c r="N977" s="137"/>
    </row>
    <row r="978">
      <c r="N978" s="137"/>
    </row>
    <row r="979">
      <c r="N979" s="137"/>
    </row>
    <row r="980">
      <c r="N980" s="137"/>
    </row>
    <row r="981">
      <c r="N981" s="137"/>
    </row>
    <row r="982">
      <c r="N982" s="137"/>
    </row>
    <row r="983">
      <c r="N983" s="137"/>
    </row>
    <row r="984">
      <c r="N984" s="137"/>
    </row>
    <row r="985">
      <c r="N985" s="137"/>
    </row>
    <row r="986">
      <c r="N986" s="137"/>
    </row>
    <row r="987">
      <c r="N987" s="137"/>
    </row>
    <row r="988">
      <c r="N988" s="137"/>
    </row>
    <row r="989">
      <c r="N989" s="137"/>
    </row>
    <row r="990">
      <c r="N990" s="137"/>
    </row>
    <row r="991">
      <c r="N991" s="137"/>
    </row>
    <row r="992">
      <c r="N992" s="137"/>
    </row>
    <row r="993">
      <c r="N993" s="137"/>
    </row>
    <row r="994">
      <c r="N994" s="137"/>
    </row>
    <row r="995">
      <c r="N995" s="137"/>
    </row>
    <row r="996">
      <c r="N996" s="137"/>
    </row>
    <row r="997">
      <c r="N997" s="137"/>
    </row>
    <row r="998">
      <c r="N998" s="137"/>
    </row>
    <row r="999">
      <c r="N999" s="137"/>
    </row>
    <row r="1000">
      <c r="N1000" s="137"/>
    </row>
  </sheetData>
  <mergeCells count="18">
    <mergeCell ref="C24:E26"/>
    <mergeCell ref="C30:E30"/>
    <mergeCell ref="C27:E27"/>
    <mergeCell ref="C28:E28"/>
    <mergeCell ref="F24:F26"/>
    <mergeCell ref="G24:G26"/>
    <mergeCell ref="I24:I26"/>
    <mergeCell ref="D7:F7"/>
    <mergeCell ref="C4:C6"/>
    <mergeCell ref="K4:K6"/>
    <mergeCell ref="D3:F3"/>
    <mergeCell ref="F14:H14"/>
    <mergeCell ref="D11:F11"/>
    <mergeCell ref="F15:H15"/>
    <mergeCell ref="F16:H16"/>
    <mergeCell ref="F17:H17"/>
    <mergeCell ref="F18:H18"/>
    <mergeCell ref="G4:G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78"/>
    <col customWidth="1" min="2" max="5" width="6.22"/>
    <col customWidth="1" min="6" max="6" width="6.78"/>
  </cols>
  <sheetData>
    <row r="1">
      <c r="A1" s="2"/>
      <c r="B1" s="160">
        <v>825.0</v>
      </c>
      <c r="C1" s="160">
        <v>1125.0</v>
      </c>
      <c r="D1" s="160">
        <v>1200.0</v>
      </c>
      <c r="E1" s="160">
        <v>1500.0</v>
      </c>
      <c r="F1" s="160">
        <v>1800.0</v>
      </c>
      <c r="G1" s="2"/>
      <c r="H1" s="2"/>
      <c r="I1" s="2"/>
      <c r="J1" s="2"/>
      <c r="K1" s="2"/>
      <c r="L1" s="2"/>
      <c r="M1" s="2"/>
    </row>
    <row r="2">
      <c r="A2" s="2" t="s">
        <v>42</v>
      </c>
      <c r="B2" s="161">
        <f>'OD 0825'!I14</f>
        <v>0.009331410069</v>
      </c>
      <c r="C2" s="161">
        <f>'OD 1125'!I14</f>
        <v>0.01414686003</v>
      </c>
      <c r="D2" s="161">
        <f>'0D 1200'!I14</f>
        <v>0.1014737922</v>
      </c>
      <c r="E2" s="161">
        <f>'OD 1500'!I14</f>
        <v>0.1494733535</v>
      </c>
      <c r="F2" s="161">
        <f>'OD 1800'!I14</f>
        <v>0.07881037171</v>
      </c>
      <c r="G2" s="2"/>
      <c r="H2" s="2"/>
      <c r="I2" s="2"/>
      <c r="J2" s="2"/>
      <c r="K2" s="2"/>
      <c r="L2" s="2"/>
      <c r="M2" s="2"/>
    </row>
    <row r="3">
      <c r="A3" s="2" t="s">
        <v>43</v>
      </c>
      <c r="B3" s="161">
        <f>'OD 0825'!I15</f>
        <v>0.1564884017</v>
      </c>
      <c r="C3" s="161">
        <f>'OD 1125'!I15</f>
        <v>0.1053010876</v>
      </c>
      <c r="D3" s="161">
        <f>'0D 1200'!I15</f>
        <v>0.09557218815</v>
      </c>
      <c r="E3" s="161">
        <f>'OD 1500'!I15</f>
        <v>0.174027152</v>
      </c>
      <c r="F3" s="161">
        <f>'OD 1800'!I15</f>
        <v>0.08900274169</v>
      </c>
      <c r="G3" s="2"/>
      <c r="H3" s="2"/>
      <c r="I3" s="2"/>
      <c r="J3" s="2"/>
      <c r="K3" s="2"/>
      <c r="L3" s="2"/>
      <c r="M3" s="2"/>
    </row>
    <row r="4">
      <c r="A4" s="2" t="s">
        <v>46</v>
      </c>
      <c r="B4" s="161">
        <f>'OD 0825'!I17</f>
        <v>0.7006366829</v>
      </c>
      <c r="C4" s="161">
        <f>'OD 1125'!I17</f>
        <v>0.4122058906</v>
      </c>
      <c r="D4" s="161">
        <f>'0D 1200'!I17</f>
        <v>0.5503247281</v>
      </c>
      <c r="E4" s="161">
        <f>'OD 1500'!I17</f>
        <v>0.3853435806</v>
      </c>
      <c r="F4" s="161">
        <f>'OD 1800'!I17</f>
        <v>0.06945294582</v>
      </c>
      <c r="G4" s="2"/>
      <c r="H4" s="2"/>
      <c r="I4" s="2"/>
      <c r="J4" s="2"/>
      <c r="K4" s="2"/>
      <c r="L4" s="2"/>
      <c r="M4" s="2"/>
    </row>
    <row r="5">
      <c r="A5" s="2" t="s">
        <v>48</v>
      </c>
      <c r="B5" s="161">
        <f>'OD 0825'!I18</f>
        <v>0.1335435054</v>
      </c>
      <c r="C5" s="161">
        <f>'OD 1125'!I18</f>
        <v>0.4683461618</v>
      </c>
      <c r="D5" s="161">
        <f>'0D 1200'!I18</f>
        <v>0.2526292916</v>
      </c>
      <c r="E5" s="161">
        <f>'OD 1500'!I18</f>
        <v>0.2911559139</v>
      </c>
      <c r="F5" s="161">
        <f>'OD 1800'!I18</f>
        <v>0.7627339408</v>
      </c>
      <c r="G5" s="2"/>
      <c r="H5" s="2"/>
      <c r="I5" s="2"/>
      <c r="J5" s="2"/>
      <c r="K5" s="2"/>
      <c r="L5" s="2"/>
      <c r="M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>
      <c r="A8" s="2"/>
      <c r="B8" s="160">
        <v>825.0</v>
      </c>
      <c r="C8" s="160">
        <v>1125.0</v>
      </c>
      <c r="D8" s="160">
        <v>1200.0</v>
      </c>
      <c r="E8" s="160">
        <v>1500.0</v>
      </c>
      <c r="F8" s="160">
        <v>1800.0</v>
      </c>
      <c r="G8" s="2"/>
      <c r="H8" s="2"/>
      <c r="I8" s="2"/>
      <c r="J8" s="2"/>
      <c r="K8" s="2"/>
      <c r="L8" s="2"/>
      <c r="M8" s="2"/>
    </row>
    <row r="9">
      <c r="A9" s="2" t="s">
        <v>45</v>
      </c>
      <c r="B9" s="162">
        <f>'OD 0825'!I16</f>
        <v>0.1658198118</v>
      </c>
      <c r="C9" s="162">
        <f>'OD 1125'!I16</f>
        <v>0.1194479476</v>
      </c>
      <c r="D9" s="162">
        <f>'0D 1200'!I16</f>
        <v>0.1970459803</v>
      </c>
      <c r="E9" s="162">
        <f>'OD 1500'!I16</f>
        <v>0.3235005056</v>
      </c>
      <c r="F9" s="162">
        <f>'OD 1800'!I16</f>
        <v>0.1678131134</v>
      </c>
      <c r="G9" s="2"/>
      <c r="H9" s="2"/>
      <c r="I9" s="2"/>
      <c r="J9" s="2"/>
      <c r="K9" s="2"/>
      <c r="L9" s="2"/>
      <c r="M9" s="2"/>
    </row>
    <row r="10">
      <c r="A10" s="2" t="s">
        <v>49</v>
      </c>
      <c r="B10" s="162">
        <f>'OD 0825'!I19</f>
        <v>0.8341801882</v>
      </c>
      <c r="C10" s="162">
        <f>'OD 1125'!I19</f>
        <v>0.8805520524</v>
      </c>
      <c r="D10" s="162">
        <f>'0D 1200'!I19</f>
        <v>0.8029540197</v>
      </c>
      <c r="E10" s="162">
        <f>'OD 1500'!I19</f>
        <v>0.6764994944</v>
      </c>
      <c r="F10" s="162">
        <f>'OD 1800'!I19</f>
        <v>0.8321868866</v>
      </c>
      <c r="G10" s="2"/>
      <c r="H10" s="2"/>
      <c r="I10" s="2"/>
      <c r="J10" s="2"/>
      <c r="K10" s="2"/>
      <c r="L10" s="2"/>
      <c r="M10" s="2"/>
    </row>
    <row r="11">
      <c r="A11" s="2" t="s">
        <v>67</v>
      </c>
      <c r="B11" s="162">
        <f t="shared" ref="B11:F11" si="1">sum(B3:B5)</f>
        <v>0.9906685899</v>
      </c>
      <c r="C11" s="162">
        <f t="shared" si="1"/>
        <v>0.98585314</v>
      </c>
      <c r="D11" s="162">
        <f t="shared" si="1"/>
        <v>0.8985262078</v>
      </c>
      <c r="E11" s="162">
        <f t="shared" si="1"/>
        <v>0.8505266465</v>
      </c>
      <c r="F11" s="162">
        <f t="shared" si="1"/>
        <v>0.9211896283</v>
      </c>
      <c r="G11" s="2"/>
      <c r="H11" s="2"/>
      <c r="I11" s="2"/>
      <c r="J11" s="2"/>
      <c r="K11" s="2"/>
      <c r="L11" s="2"/>
      <c r="M11" s="2"/>
    </row>
    <row r="12">
      <c r="A12" s="163" t="s">
        <v>68</v>
      </c>
      <c r="B12" s="164">
        <f t="shared" ref="B12:F12" si="2">B17*B11</f>
        <v>629.9131728</v>
      </c>
      <c r="C12" s="164">
        <f t="shared" si="2"/>
        <v>451.4860746</v>
      </c>
      <c r="D12" s="164">
        <f t="shared" si="2"/>
        <v>424.2944756</v>
      </c>
      <c r="E12" s="164">
        <f t="shared" si="2"/>
        <v>402.9341333</v>
      </c>
      <c r="F12" s="164">
        <f t="shared" si="2"/>
        <v>616.2360098</v>
      </c>
      <c r="G12" s="2"/>
      <c r="H12" s="2"/>
      <c r="I12" s="2"/>
      <c r="J12" s="2"/>
      <c r="K12" s="2"/>
      <c r="L12" s="2"/>
      <c r="M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>
      <c r="A14" s="2"/>
      <c r="B14" s="160">
        <v>825.0</v>
      </c>
      <c r="C14" s="160">
        <v>1125.0</v>
      </c>
      <c r="D14" s="160">
        <v>1200.0</v>
      </c>
      <c r="E14" s="160">
        <v>1500.0</v>
      </c>
      <c r="F14" s="160">
        <v>1800.0</v>
      </c>
      <c r="G14" s="2"/>
      <c r="H14" s="2"/>
      <c r="I14" s="2"/>
      <c r="J14" s="2"/>
      <c r="K14" s="2"/>
      <c r="L14" s="2"/>
      <c r="M14" s="2"/>
    </row>
    <row r="15">
      <c r="A15" s="2" t="s">
        <v>55</v>
      </c>
      <c r="B15" s="162">
        <f>'OD 0825'!I20</f>
        <v>360.584222</v>
      </c>
      <c r="C15" s="162">
        <f>'OD 1125'!I20</f>
        <v>-25.71027027</v>
      </c>
      <c r="D15" s="162">
        <f>'0D 1200'!I20</f>
        <v>140.5752309</v>
      </c>
      <c r="E15" s="162">
        <f>'OD 1500'!I20</f>
        <v>44.62108978</v>
      </c>
      <c r="F15" s="162">
        <f>'OD 1800'!I20</f>
        <v>-463.7749936</v>
      </c>
      <c r="G15" s="165">
        <f>sum(B15:F15)</f>
        <v>56.29527874</v>
      </c>
      <c r="H15" s="2"/>
      <c r="I15" s="2"/>
      <c r="J15" s="2"/>
      <c r="K15" s="2"/>
      <c r="L15" s="2"/>
      <c r="M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>
      <c r="A17" s="2" t="s">
        <v>69</v>
      </c>
      <c r="B17" s="162">
        <f>'OD 0825'!D14</f>
        <v>635.8465174</v>
      </c>
      <c r="C17" s="162">
        <f>'OD 1125'!D14</f>
        <v>457.9648391</v>
      </c>
      <c r="D17" s="162">
        <f>'0D 1200'!D14</f>
        <v>472.2115748</v>
      </c>
      <c r="E17" s="162">
        <f>'OD 1500'!D14</f>
        <v>473.7466309</v>
      </c>
      <c r="F17" s="162">
        <f>'OD 1800'!D14</f>
        <v>668.956739</v>
      </c>
      <c r="G17" s="165">
        <f>sum(B17:F17)</f>
        <v>2708.726301</v>
      </c>
      <c r="H17" s="2"/>
      <c r="I17" s="2"/>
      <c r="J17" s="2"/>
      <c r="K17" s="2"/>
      <c r="L17" s="2"/>
      <c r="M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drawing r:id="rId1"/>
</worksheet>
</file>